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 activeTab="1"/>
  </bookViews>
  <sheets>
    <sheet name="U11 " sheetId="1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T74" i="3"/>
  <c r="S74"/>
  <c r="N74"/>
  <c r="M74"/>
  <c r="H74"/>
  <c r="G74"/>
  <c r="B74"/>
  <c r="A74"/>
  <c r="T73"/>
  <c r="S73"/>
  <c r="N73"/>
  <c r="M73"/>
  <c r="H73"/>
  <c r="G73"/>
  <c r="B73"/>
  <c r="A73"/>
  <c r="T70"/>
  <c r="S70"/>
  <c r="N70"/>
  <c r="M70"/>
  <c r="H70"/>
  <c r="G70"/>
  <c r="B70"/>
  <c r="A70"/>
  <c r="T69"/>
  <c r="S69"/>
  <c r="N69"/>
  <c r="M69"/>
  <c r="H69"/>
  <c r="G69"/>
  <c r="B69"/>
  <c r="A69"/>
  <c r="T66"/>
  <c r="S66"/>
  <c r="N66"/>
  <c r="M66"/>
  <c r="H66"/>
  <c r="G66"/>
  <c r="B66"/>
  <c r="A66"/>
  <c r="T65"/>
  <c r="S65"/>
  <c r="N65"/>
  <c r="M65"/>
  <c r="H65"/>
  <c r="G65"/>
  <c r="B65"/>
  <c r="A65"/>
  <c r="U63"/>
  <c r="T63"/>
  <c r="O63"/>
  <c r="N63"/>
  <c r="I63"/>
  <c r="H63"/>
  <c r="C63"/>
  <c r="B63"/>
  <c r="U62"/>
  <c r="T62"/>
  <c r="O62"/>
  <c r="N62"/>
  <c r="I62"/>
  <c r="H62"/>
  <c r="C62"/>
  <c r="B62"/>
  <c r="U61"/>
  <c r="T61"/>
  <c r="O61"/>
  <c r="N61"/>
  <c r="I61"/>
  <c r="H61"/>
  <c r="C61"/>
  <c r="B61"/>
  <c r="U60"/>
  <c r="T60"/>
  <c r="O60"/>
  <c r="N60"/>
  <c r="I60"/>
  <c r="H60"/>
  <c r="C60"/>
  <c r="B60"/>
  <c r="T54"/>
  <c r="N54"/>
  <c r="H54"/>
  <c r="B54"/>
  <c r="T53"/>
  <c r="H53"/>
  <c r="B53"/>
  <c r="T52"/>
  <c r="N52"/>
  <c r="H52"/>
  <c r="B52"/>
  <c r="T51"/>
  <c r="N51"/>
  <c r="H51"/>
  <c r="B51"/>
  <c r="U48"/>
  <c r="T48"/>
  <c r="O48"/>
  <c r="N48"/>
  <c r="I48"/>
  <c r="H48"/>
  <c r="U45"/>
  <c r="T45"/>
  <c r="O45"/>
  <c r="N45"/>
  <c r="I45"/>
  <c r="H45"/>
  <c r="C45"/>
  <c r="B45"/>
  <c r="U42"/>
  <c r="T42"/>
  <c r="O42"/>
  <c r="N42"/>
  <c r="I42"/>
  <c r="H42"/>
  <c r="C42"/>
  <c r="B42"/>
  <c r="U41"/>
  <c r="T41"/>
  <c r="O41"/>
  <c r="N41"/>
  <c r="I41"/>
  <c r="H41"/>
  <c r="C41"/>
  <c r="B41"/>
  <c r="U38"/>
  <c r="T38"/>
  <c r="N38"/>
  <c r="I38"/>
  <c r="H38"/>
  <c r="B38"/>
  <c r="U37"/>
  <c r="T37"/>
  <c r="O37"/>
  <c r="I37"/>
  <c r="H37"/>
  <c r="C37"/>
  <c r="U24"/>
  <c r="T24"/>
  <c r="O24"/>
  <c r="N24"/>
  <c r="I24"/>
  <c r="H24"/>
  <c r="C24"/>
  <c r="B24"/>
  <c r="U23"/>
  <c r="T23"/>
  <c r="O23"/>
  <c r="N23"/>
  <c r="I23"/>
  <c r="H23"/>
  <c r="C23"/>
  <c r="B23"/>
  <c r="U20"/>
  <c r="T20"/>
  <c r="O20"/>
  <c r="N20"/>
  <c r="I20"/>
  <c r="H20"/>
  <c r="C20"/>
  <c r="B20"/>
  <c r="U19"/>
  <c r="T19"/>
  <c r="O19"/>
  <c r="N19"/>
  <c r="I19"/>
  <c r="H19"/>
  <c r="C19"/>
  <c r="B19"/>
  <c r="U16"/>
  <c r="T16"/>
  <c r="O16"/>
  <c r="N16"/>
  <c r="I16"/>
  <c r="H16"/>
  <c r="C16"/>
  <c r="B16"/>
  <c r="U15"/>
  <c r="T15"/>
  <c r="O15"/>
  <c r="N15"/>
  <c r="M15"/>
  <c r="M16" s="1"/>
  <c r="S15" s="1"/>
  <c r="S16" s="1"/>
  <c r="I15"/>
  <c r="H15"/>
  <c r="C15"/>
  <c r="B15"/>
  <c r="A15"/>
  <c r="A16" s="1"/>
  <c r="G15" s="1"/>
  <c r="G16" s="1"/>
  <c r="V12"/>
  <c r="V63" s="1"/>
  <c r="P12"/>
  <c r="P63" s="1"/>
  <c r="J12"/>
  <c r="J63" s="1"/>
  <c r="D12"/>
  <c r="D63" s="1"/>
  <c r="V11"/>
  <c r="V62" s="1"/>
  <c r="P11"/>
  <c r="P62" s="1"/>
  <c r="J11"/>
  <c r="J62" s="1"/>
  <c r="D11"/>
  <c r="D62" s="1"/>
  <c r="V10"/>
  <c r="V61" s="1"/>
  <c r="P10"/>
  <c r="P61" s="1"/>
  <c r="J10"/>
  <c r="J61" s="1"/>
  <c r="D10"/>
  <c r="D61" s="1"/>
  <c r="V9"/>
  <c r="V60" s="1"/>
  <c r="S60" s="1"/>
  <c r="P9"/>
  <c r="P60" s="1"/>
  <c r="M60" s="1"/>
  <c r="J9"/>
  <c r="J60" s="1"/>
  <c r="G60" s="1"/>
  <c r="D9"/>
  <c r="D60" s="1"/>
  <c r="A60" s="1"/>
  <c r="E5"/>
  <c r="L4"/>
  <c r="T74" i="1"/>
  <c r="S74"/>
  <c r="N74"/>
  <c r="M74"/>
  <c r="H74"/>
  <c r="G74"/>
  <c r="B74"/>
  <c r="A74"/>
  <c r="T73"/>
  <c r="S73"/>
  <c r="N73"/>
  <c r="M73"/>
  <c r="H73"/>
  <c r="G73"/>
  <c r="B73"/>
  <c r="A73"/>
  <c r="T70"/>
  <c r="S70"/>
  <c r="N70"/>
  <c r="M70"/>
  <c r="H70"/>
  <c r="G70"/>
  <c r="B70"/>
  <c r="A70"/>
  <c r="T69"/>
  <c r="S69"/>
  <c r="N69"/>
  <c r="M69"/>
  <c r="H69"/>
  <c r="G69"/>
  <c r="B69"/>
  <c r="A69"/>
  <c r="T66"/>
  <c r="S66"/>
  <c r="N66"/>
  <c r="M66"/>
  <c r="H66"/>
  <c r="G66"/>
  <c r="B66"/>
  <c r="A66"/>
  <c r="T65"/>
  <c r="S65"/>
  <c r="N65"/>
  <c r="M65"/>
  <c r="H65"/>
  <c r="G65"/>
  <c r="B65"/>
  <c r="A65"/>
  <c r="U63"/>
  <c r="T63"/>
  <c r="O63"/>
  <c r="N63"/>
  <c r="I63"/>
  <c r="H63"/>
  <c r="C63"/>
  <c r="B63"/>
  <c r="U62"/>
  <c r="T62"/>
  <c r="O62"/>
  <c r="N62"/>
  <c r="I62"/>
  <c r="H62"/>
  <c r="C62"/>
  <c r="B62"/>
  <c r="U61"/>
  <c r="T61"/>
  <c r="O61"/>
  <c r="N61"/>
  <c r="I61"/>
  <c r="H61"/>
  <c r="C61"/>
  <c r="B61"/>
  <c r="U60"/>
  <c r="T60"/>
  <c r="O60"/>
  <c r="N60"/>
  <c r="I60"/>
  <c r="H60"/>
  <c r="C60"/>
  <c r="B60"/>
  <c r="T54"/>
  <c r="N54"/>
  <c r="H54"/>
  <c r="B54"/>
  <c r="T53"/>
  <c r="H53"/>
  <c r="B53"/>
  <c r="T52"/>
  <c r="N52"/>
  <c r="H52"/>
  <c r="B52"/>
  <c r="T51"/>
  <c r="N51"/>
  <c r="H51"/>
  <c r="B51"/>
  <c r="U48"/>
  <c r="T48"/>
  <c r="O48"/>
  <c r="N48"/>
  <c r="I48"/>
  <c r="H48"/>
  <c r="U45"/>
  <c r="T45"/>
  <c r="O45"/>
  <c r="N45"/>
  <c r="I45"/>
  <c r="H45"/>
  <c r="C45"/>
  <c r="B45"/>
  <c r="U42"/>
  <c r="T42"/>
  <c r="O42"/>
  <c r="N42"/>
  <c r="I42"/>
  <c r="H42"/>
  <c r="C42"/>
  <c r="B42"/>
  <c r="U41"/>
  <c r="T41"/>
  <c r="O41"/>
  <c r="N41"/>
  <c r="I41"/>
  <c r="H41"/>
  <c r="C41"/>
  <c r="B41"/>
  <c r="U38"/>
  <c r="T38"/>
  <c r="N38"/>
  <c r="I38"/>
  <c r="H38"/>
  <c r="B38"/>
  <c r="U37"/>
  <c r="T37"/>
  <c r="O37"/>
  <c r="I37"/>
  <c r="H37"/>
  <c r="C37"/>
  <c r="U24"/>
  <c r="T24"/>
  <c r="O24"/>
  <c r="N24"/>
  <c r="I24"/>
  <c r="H24"/>
  <c r="C24"/>
  <c r="B24"/>
  <c r="U23"/>
  <c r="T23"/>
  <c r="O23"/>
  <c r="N23"/>
  <c r="I23"/>
  <c r="H23"/>
  <c r="C23"/>
  <c r="B23"/>
  <c r="U20"/>
  <c r="T20"/>
  <c r="O20"/>
  <c r="N20"/>
  <c r="I20"/>
  <c r="H20"/>
  <c r="C20"/>
  <c r="B20"/>
  <c r="U19"/>
  <c r="T19"/>
  <c r="O19"/>
  <c r="N19"/>
  <c r="I19"/>
  <c r="H19"/>
  <c r="C19"/>
  <c r="B19"/>
  <c r="U16"/>
  <c r="T16"/>
  <c r="O16"/>
  <c r="N16"/>
  <c r="I16"/>
  <c r="H16"/>
  <c r="C16"/>
  <c r="B16"/>
  <c r="U15"/>
  <c r="T15"/>
  <c r="O15"/>
  <c r="N15"/>
  <c r="M15"/>
  <c r="M16" s="1"/>
  <c r="S15" s="1"/>
  <c r="S16" s="1"/>
  <c r="I15"/>
  <c r="H15"/>
  <c r="C15"/>
  <c r="B15"/>
  <c r="A15"/>
  <c r="A16" s="1"/>
  <c r="G15" s="1"/>
  <c r="G16" s="1"/>
  <c r="V12"/>
  <c r="V63" s="1"/>
  <c r="P12"/>
  <c r="P63" s="1"/>
  <c r="J12"/>
  <c r="J63" s="1"/>
  <c r="D12"/>
  <c r="D63" s="1"/>
  <c r="V11"/>
  <c r="V62" s="1"/>
  <c r="P11"/>
  <c r="P62" s="1"/>
  <c r="J11"/>
  <c r="J62" s="1"/>
  <c r="D11"/>
  <c r="D62" s="1"/>
  <c r="V10"/>
  <c r="V61" s="1"/>
  <c r="P10"/>
  <c r="P61" s="1"/>
  <c r="J10"/>
  <c r="J61" s="1"/>
  <c r="D10"/>
  <c r="D61" s="1"/>
  <c r="V9"/>
  <c r="V60" s="1"/>
  <c r="S60" s="1"/>
  <c r="P9"/>
  <c r="P60" s="1"/>
  <c r="M60" s="1"/>
  <c r="J9"/>
  <c r="J60" s="1"/>
  <c r="G60" s="1"/>
  <c r="D9"/>
  <c r="D60" s="1"/>
  <c r="A60" s="1"/>
  <c r="E5"/>
  <c r="L4"/>
  <c r="P28" i="3" l="1"/>
  <c r="N28"/>
  <c r="A61"/>
  <c r="M61"/>
  <c r="P30" s="1"/>
  <c r="A62"/>
  <c r="M62"/>
  <c r="A63"/>
  <c r="B28" s="1"/>
  <c r="N37" s="1"/>
  <c r="M63"/>
  <c r="J28"/>
  <c r="H28"/>
  <c r="V28"/>
  <c r="T28"/>
  <c r="M19"/>
  <c r="M20" s="1"/>
  <c r="S19" s="1"/>
  <c r="S20" s="1"/>
  <c r="M23" s="1"/>
  <c r="M24" s="1"/>
  <c r="S23" s="1"/>
  <c r="S24" s="1"/>
  <c r="A19"/>
  <c r="A20" s="1"/>
  <c r="G19" s="1"/>
  <c r="G20" s="1"/>
  <c r="A23" s="1"/>
  <c r="A24" s="1"/>
  <c r="G23" s="1"/>
  <c r="G24" s="1"/>
  <c r="G61"/>
  <c r="J30" s="1"/>
  <c r="S61"/>
  <c r="V30" s="1"/>
  <c r="G62"/>
  <c r="H30" s="1"/>
  <c r="S62"/>
  <c r="G63"/>
  <c r="S63"/>
  <c r="J28" i="1"/>
  <c r="H28"/>
  <c r="V28"/>
  <c r="T28"/>
  <c r="M19"/>
  <c r="M20" s="1"/>
  <c r="S19" s="1"/>
  <c r="S20" s="1"/>
  <c r="M23" s="1"/>
  <c r="M24" s="1"/>
  <c r="S23" s="1"/>
  <c r="S24" s="1"/>
  <c r="A19"/>
  <c r="A20" s="1"/>
  <c r="G19" s="1"/>
  <c r="G20" s="1"/>
  <c r="A23" s="1"/>
  <c r="A24" s="1"/>
  <c r="G23" s="1"/>
  <c r="G24" s="1"/>
  <c r="P28"/>
  <c r="N28"/>
  <c r="G61"/>
  <c r="J30" s="1"/>
  <c r="S61"/>
  <c r="V30" s="1"/>
  <c r="G62"/>
  <c r="S62"/>
  <c r="G63"/>
  <c r="S63"/>
  <c r="A61"/>
  <c r="D28" s="1"/>
  <c r="M61"/>
  <c r="P30" s="1"/>
  <c r="A62"/>
  <c r="M62"/>
  <c r="A63"/>
  <c r="M63"/>
  <c r="D28" i="3" l="1"/>
  <c r="D30"/>
  <c r="T29"/>
  <c r="T31"/>
  <c r="V29"/>
  <c r="V31"/>
  <c r="H29"/>
  <c r="H31"/>
  <c r="J29"/>
  <c r="J31"/>
  <c r="N29"/>
  <c r="N31"/>
  <c r="P29"/>
  <c r="P31"/>
  <c r="B29"/>
  <c r="O38" s="1"/>
  <c r="B31"/>
  <c r="C38" s="1"/>
  <c r="D29"/>
  <c r="D31"/>
  <c r="T30"/>
  <c r="N30"/>
  <c r="B30"/>
  <c r="B37" s="1"/>
  <c r="B28" i="1"/>
  <c r="N37" s="1"/>
  <c r="B30"/>
  <c r="B37" s="1"/>
  <c r="D30"/>
  <c r="N29"/>
  <c r="N31"/>
  <c r="P29"/>
  <c r="P31"/>
  <c r="B29"/>
  <c r="O38" s="1"/>
  <c r="B31"/>
  <c r="C38" s="1"/>
  <c r="D29"/>
  <c r="D31"/>
  <c r="T29"/>
  <c r="T31"/>
  <c r="V29"/>
  <c r="V31"/>
  <c r="H29"/>
  <c r="H31"/>
  <c r="J29"/>
  <c r="J31"/>
  <c r="N30"/>
  <c r="T30"/>
  <c r="H30"/>
</calcChain>
</file>

<file path=xl/comments1.xml><?xml version="1.0" encoding="utf-8"?>
<comments xmlns="http://schemas.openxmlformats.org/spreadsheetml/2006/main">
  <authors>
    <author>Auteur</author>
  </authors>
  <commentList>
    <comment ref="U1" authorId="0">
      <text>
        <r>
          <rPr>
            <i/>
            <sz val="8"/>
            <color indexed="81"/>
            <rFont val="Tahoma"/>
            <family val="2"/>
          </rPr>
          <t>Clic droit sur le logo pour le modifier</t>
        </r>
      </text>
    </comment>
    <comment ref="J34" authorId="0">
      <text>
        <r>
          <rPr>
            <i/>
            <sz val="9"/>
            <color indexed="81"/>
            <rFont val="Tahoma"/>
            <family val="2"/>
          </rPr>
          <t>Définir la durée des matchs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U1" authorId="0">
      <text>
        <r>
          <rPr>
            <i/>
            <sz val="8"/>
            <color indexed="81"/>
            <rFont val="Tahoma"/>
            <family val="2"/>
          </rPr>
          <t>Clic droit sur le logo pour le modifier</t>
        </r>
      </text>
    </comment>
    <comment ref="J34" authorId="0">
      <text>
        <r>
          <rPr>
            <i/>
            <sz val="9"/>
            <color indexed="81"/>
            <rFont val="Tahoma"/>
            <family val="2"/>
          </rPr>
          <t>Définir la durée des matchs</t>
        </r>
      </text>
    </comment>
  </commentList>
</comments>
</file>

<file path=xl/sharedStrings.xml><?xml version="1.0" encoding="utf-8"?>
<sst xmlns="http://schemas.openxmlformats.org/spreadsheetml/2006/main" count="266" uniqueCount="64">
  <si>
    <r>
      <t>Durée</t>
    </r>
    <r>
      <rPr>
        <b/>
        <sz val="12"/>
        <color theme="1"/>
        <rFont val="Calibri"/>
        <family val="2"/>
        <scheme val="minor"/>
      </rPr>
      <t xml:space="preserve"> : Journée</t>
    </r>
  </si>
  <si>
    <t>4 poules de 4 - Poules de brassage puis Phases éliminatoires (Tournoi principal et complémentaire)</t>
  </si>
  <si>
    <r>
      <t xml:space="preserve">Heure de début </t>
    </r>
    <r>
      <rPr>
        <i/>
        <sz val="12"/>
        <color theme="1"/>
        <rFont val="Calibri"/>
        <family val="2"/>
        <scheme val="minor"/>
      </rPr>
      <t>(format hh:mm)</t>
    </r>
    <r>
      <rPr>
        <sz val="12"/>
        <color theme="1"/>
        <rFont val="Calibri"/>
        <family val="2"/>
        <scheme val="minor"/>
      </rPr>
      <t xml:space="preserve"> : </t>
    </r>
  </si>
  <si>
    <t>6 Matchs par équipe</t>
  </si>
  <si>
    <t>de pratique par équipe</t>
  </si>
  <si>
    <t xml:space="preserve">Durée totale des rencontres : </t>
  </si>
  <si>
    <t xml:space="preserve">Durée de la pause : </t>
  </si>
  <si>
    <t xml:space="preserve">Durée de battement : </t>
  </si>
  <si>
    <t>POULES DE BRASSAGE      -</t>
  </si>
  <si>
    <t xml:space="preserve">Matchs de </t>
  </si>
  <si>
    <t>minutes</t>
  </si>
  <si>
    <t>Poule A</t>
  </si>
  <si>
    <t>Pts</t>
  </si>
  <si>
    <t>Poule B</t>
  </si>
  <si>
    <t>Poule C</t>
  </si>
  <si>
    <t>Poule D</t>
  </si>
  <si>
    <t>COMTAL 1</t>
  </si>
  <si>
    <t>COMTAL 2</t>
  </si>
  <si>
    <t>COMTAL 3</t>
  </si>
  <si>
    <t>OUEST AVEYRON</t>
  </si>
  <si>
    <t>Match 1</t>
  </si>
  <si>
    <t>Score</t>
  </si>
  <si>
    <t>Match 2</t>
  </si>
  <si>
    <t>Match 3</t>
  </si>
  <si>
    <t>CLASSEMENT 1ERE PHASE</t>
  </si>
  <si>
    <t>Place</t>
  </si>
  <si>
    <t>Equipes départagées au goal average général en cas d'égalité</t>
  </si>
  <si>
    <t>PHASES ELIMINATOIRES      -</t>
  </si>
  <si>
    <t>1/4 de finale</t>
  </si>
  <si>
    <t>Matchs de classement</t>
  </si>
  <si>
    <t>1/2 finale</t>
  </si>
  <si>
    <t>Match Place 7-8</t>
  </si>
  <si>
    <t xml:space="preserve">Matchs Place 5-6 </t>
  </si>
  <si>
    <t>Match Place 5-6</t>
  </si>
  <si>
    <t>Match Place 3-4</t>
  </si>
  <si>
    <t>Finale</t>
  </si>
  <si>
    <t>CLASSEMENT FINAL</t>
  </si>
  <si>
    <t>Page 22</t>
  </si>
  <si>
    <t>CLASSEMENT BRASSAGES</t>
  </si>
  <si>
    <t>Groupe A</t>
  </si>
  <si>
    <t>Groupe B</t>
  </si>
  <si>
    <t>Groupe C</t>
  </si>
  <si>
    <t>Groupe D</t>
  </si>
  <si>
    <t>ST GENIEZ D OLT</t>
  </si>
  <si>
    <t>DRUELLE</t>
  </si>
  <si>
    <t xml:space="preserve">ESPOIR FOOT </t>
  </si>
  <si>
    <t>LE MONASTERE</t>
  </si>
  <si>
    <t>RODEZ</t>
  </si>
  <si>
    <t>ONET</t>
  </si>
  <si>
    <t>ESPALION</t>
  </si>
  <si>
    <t>LAISSAC</t>
  </si>
  <si>
    <t>LARZAC VALLEE</t>
  </si>
  <si>
    <t>MONTBAZENS RIGNAC 2</t>
  </si>
  <si>
    <t>AGEN GAGES</t>
  </si>
  <si>
    <t>CHALLENGE FRANCIS GUIBERT -                                                                                                     2 TERRAINS -  U11</t>
  </si>
  <si>
    <t>MONTBAZENS RIGNAC 1</t>
  </si>
  <si>
    <t>BRALEY</t>
  </si>
  <si>
    <t>TaB</t>
  </si>
  <si>
    <t>Si égalité tir au but</t>
  </si>
  <si>
    <t>LYNX</t>
  </si>
  <si>
    <t>CHAMPIONS LEAGUES
BRALEY                                                                             LYNX</t>
  </si>
  <si>
    <t>COUPE EUROPA
BRALEY                                                                                   LYNX</t>
  </si>
  <si>
    <t xml:space="preserve">       CLASSEMENT 1ERE PHASE</t>
  </si>
  <si>
    <t xml:space="preserve">            minutes</t>
  </si>
</sst>
</file>

<file path=xl/styles.xml><?xml version="1.0" encoding="utf-8"?>
<styleSheet xmlns="http://schemas.openxmlformats.org/spreadsheetml/2006/main">
  <numFmts count="1">
    <numFmt numFmtId="164" formatCode="h:mm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indexed="81"/>
      <name val="Tahoma"/>
      <family val="2"/>
    </font>
    <font>
      <i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6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64" fontId="0" fillId="0" borderId="11" xfId="0" applyNumberFormat="1" applyBorder="1"/>
    <xf numFmtId="0" fontId="5" fillId="0" borderId="7" xfId="0" applyFont="1" applyBorder="1" applyAlignment="1">
      <alignment horizontal="right"/>
    </xf>
    <xf numFmtId="0" fontId="5" fillId="0" borderId="7" xfId="0" applyFont="1" applyBorder="1"/>
    <xf numFmtId="20" fontId="10" fillId="0" borderId="0" xfId="0" applyNumberFormat="1" applyFont="1" applyAlignment="1" applyProtection="1">
      <alignment horizontal="center" vertical="center"/>
      <protection locked="0"/>
    </xf>
    <xf numFmtId="0" fontId="1" fillId="3" borderId="12" xfId="0" applyFont="1" applyFill="1" applyBorder="1"/>
    <xf numFmtId="0" fontId="1" fillId="0" borderId="5" xfId="0" applyFont="1" applyBorder="1"/>
    <xf numFmtId="0" fontId="1" fillId="4" borderId="12" xfId="0" applyFont="1" applyFill="1" applyBorder="1"/>
    <xf numFmtId="0" fontId="0" fillId="0" borderId="16" xfId="0" applyBorder="1"/>
    <xf numFmtId="0" fontId="1" fillId="5" borderId="12" xfId="0" applyFont="1" applyFill="1" applyBorder="1"/>
    <xf numFmtId="0" fontId="1" fillId="6" borderId="12" xfId="0" applyFont="1" applyFill="1" applyBorder="1"/>
    <xf numFmtId="0" fontId="0" fillId="3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1" fillId="7" borderId="25" xfId="0" applyFont="1" applyFill="1" applyBorder="1"/>
    <xf numFmtId="0" fontId="1" fillId="0" borderId="0" xfId="0" applyFont="1"/>
    <xf numFmtId="0" fontId="1" fillId="8" borderId="25" xfId="0" applyFont="1" applyFill="1" applyBorder="1"/>
    <xf numFmtId="0" fontId="1" fillId="0" borderId="16" xfId="0" applyFont="1" applyBorder="1"/>
    <xf numFmtId="0" fontId="1" fillId="9" borderId="25" xfId="0" applyFont="1" applyFill="1" applyBorder="1"/>
    <xf numFmtId="0" fontId="1" fillId="10" borderId="25" xfId="0" applyFont="1" applyFill="1" applyBorder="1"/>
    <xf numFmtId="164" fontId="0" fillId="7" borderId="17" xfId="0" applyNumberFormat="1" applyFill="1" applyBorder="1"/>
    <xf numFmtId="0" fontId="11" fillId="7" borderId="28" xfId="0" applyFont="1" applyFill="1" applyBorder="1" applyAlignment="1" applyProtection="1">
      <alignment horizontal="center"/>
      <protection locked="0"/>
    </xf>
    <xf numFmtId="0" fontId="11" fillId="7" borderId="29" xfId="0" applyFont="1" applyFill="1" applyBorder="1" applyAlignment="1" applyProtection="1">
      <alignment horizontal="center"/>
      <protection locked="0"/>
    </xf>
    <xf numFmtId="164" fontId="0" fillId="8" borderId="17" xfId="0" applyNumberFormat="1" applyFill="1" applyBorder="1"/>
    <xf numFmtId="0" fontId="11" fillId="8" borderId="28" xfId="0" applyFont="1" applyFill="1" applyBorder="1" applyAlignment="1" applyProtection="1">
      <alignment horizontal="center"/>
      <protection locked="0"/>
    </xf>
    <xf numFmtId="0" fontId="11" fillId="8" borderId="29" xfId="0" applyFont="1" applyFill="1" applyBorder="1" applyAlignment="1" applyProtection="1">
      <alignment horizontal="center"/>
      <protection locked="0"/>
    </xf>
    <xf numFmtId="164" fontId="0" fillId="9" borderId="17" xfId="0" applyNumberFormat="1" applyFill="1" applyBorder="1"/>
    <xf numFmtId="0" fontId="11" fillId="9" borderId="28" xfId="0" applyFont="1" applyFill="1" applyBorder="1" applyAlignment="1" applyProtection="1">
      <alignment horizontal="center"/>
      <protection locked="0"/>
    </xf>
    <xf numFmtId="0" fontId="11" fillId="9" borderId="29" xfId="0" applyFont="1" applyFill="1" applyBorder="1" applyAlignment="1" applyProtection="1">
      <alignment horizontal="center"/>
      <protection locked="0"/>
    </xf>
    <xf numFmtId="164" fontId="0" fillId="10" borderId="17" xfId="0" applyNumberFormat="1" applyFill="1" applyBorder="1"/>
    <xf numFmtId="0" fontId="11" fillId="10" borderId="28" xfId="0" applyFont="1" applyFill="1" applyBorder="1" applyAlignment="1" applyProtection="1">
      <alignment horizontal="center"/>
      <protection locked="0"/>
    </xf>
    <xf numFmtId="0" fontId="11" fillId="10" borderId="29" xfId="0" applyFont="1" applyFill="1" applyBorder="1" applyAlignment="1" applyProtection="1">
      <alignment horizontal="center"/>
      <protection locked="0"/>
    </xf>
    <xf numFmtId="164" fontId="0" fillId="7" borderId="21" xfId="0" applyNumberFormat="1" applyFill="1" applyBorder="1"/>
    <xf numFmtId="0" fontId="11" fillId="7" borderId="30" xfId="0" applyFont="1" applyFill="1" applyBorder="1" applyAlignment="1" applyProtection="1">
      <alignment horizontal="center"/>
      <protection locked="0"/>
    </xf>
    <xf numFmtId="0" fontId="11" fillId="7" borderId="31" xfId="0" applyFont="1" applyFill="1" applyBorder="1" applyAlignment="1" applyProtection="1">
      <alignment horizontal="center"/>
      <protection locked="0"/>
    </xf>
    <xf numFmtId="164" fontId="0" fillId="8" borderId="21" xfId="0" applyNumberFormat="1" applyFill="1" applyBorder="1"/>
    <xf numFmtId="0" fontId="11" fillId="8" borderId="30" xfId="0" applyFont="1" applyFill="1" applyBorder="1" applyAlignment="1" applyProtection="1">
      <alignment horizontal="center"/>
      <protection locked="0"/>
    </xf>
    <xf numFmtId="0" fontId="11" fillId="8" borderId="31" xfId="0" applyFont="1" applyFill="1" applyBorder="1" applyAlignment="1" applyProtection="1">
      <alignment horizontal="center"/>
      <protection locked="0"/>
    </xf>
    <xf numFmtId="164" fontId="0" fillId="9" borderId="21" xfId="0" applyNumberFormat="1" applyFill="1" applyBorder="1"/>
    <xf numFmtId="0" fontId="11" fillId="9" borderId="30" xfId="0" applyFont="1" applyFill="1" applyBorder="1" applyAlignment="1" applyProtection="1">
      <alignment horizontal="center"/>
      <protection locked="0"/>
    </xf>
    <xf numFmtId="0" fontId="11" fillId="9" borderId="31" xfId="0" applyFont="1" applyFill="1" applyBorder="1" applyAlignment="1" applyProtection="1">
      <alignment horizontal="center"/>
      <protection locked="0"/>
    </xf>
    <xf numFmtId="164" fontId="0" fillId="10" borderId="21" xfId="0" applyNumberFormat="1" applyFill="1" applyBorder="1"/>
    <xf numFmtId="0" fontId="11" fillId="10" borderId="30" xfId="0" applyFont="1" applyFill="1" applyBorder="1" applyAlignment="1" applyProtection="1">
      <alignment horizontal="center"/>
      <protection locked="0"/>
    </xf>
    <xf numFmtId="0" fontId="11" fillId="10" borderId="3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32" xfId="0" applyBorder="1"/>
    <xf numFmtId="164" fontId="0" fillId="0" borderId="9" xfId="0" applyNumberFormat="1" applyBorder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164" fontId="0" fillId="0" borderId="10" xfId="0" applyNumberFormat="1" applyBorder="1"/>
    <xf numFmtId="0" fontId="0" fillId="0" borderId="10" xfId="0" applyBorder="1" applyAlignment="1">
      <alignment horizontal="center"/>
    </xf>
    <xf numFmtId="0" fontId="11" fillId="0" borderId="10" xfId="0" applyFont="1" applyBorder="1" applyAlignment="1">
      <alignment horizontal="left"/>
    </xf>
    <xf numFmtId="1" fontId="11" fillId="0" borderId="10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33" xfId="0" applyBorder="1"/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1" fillId="12" borderId="25" xfId="0" applyFont="1" applyFill="1" applyBorder="1"/>
    <xf numFmtId="0" fontId="1" fillId="12" borderId="12" xfId="0" applyFont="1" applyFill="1" applyBorder="1"/>
    <xf numFmtId="0" fontId="1" fillId="13" borderId="12" xfId="0" applyFont="1" applyFill="1" applyBorder="1"/>
    <xf numFmtId="0" fontId="1" fillId="0" borderId="0" xfId="0" applyFont="1" applyAlignment="1">
      <alignment horizontal="center"/>
    </xf>
    <xf numFmtId="164" fontId="0" fillId="12" borderId="17" xfId="0" applyNumberFormat="1" applyFill="1" applyBorder="1"/>
    <xf numFmtId="0" fontId="11" fillId="12" borderId="28" xfId="0" applyFont="1" applyFill="1" applyBorder="1"/>
    <xf numFmtId="0" fontId="11" fillId="12" borderId="28" xfId="0" applyFont="1" applyFill="1" applyBorder="1" applyAlignment="1" applyProtection="1">
      <alignment horizontal="center"/>
      <protection locked="0"/>
    </xf>
    <xf numFmtId="0" fontId="11" fillId="12" borderId="29" xfId="0" applyFont="1" applyFill="1" applyBorder="1" applyAlignment="1" applyProtection="1">
      <alignment horizontal="center"/>
      <protection locked="0"/>
    </xf>
    <xf numFmtId="164" fontId="0" fillId="13" borderId="17" xfId="0" applyNumberFormat="1" applyFill="1" applyBorder="1"/>
    <xf numFmtId="0" fontId="11" fillId="13" borderId="28" xfId="0" applyFont="1" applyFill="1" applyBorder="1"/>
    <xf numFmtId="0" fontId="11" fillId="13" borderId="28" xfId="0" applyFont="1" applyFill="1" applyBorder="1" applyAlignment="1" applyProtection="1">
      <alignment horizontal="center"/>
      <protection locked="0"/>
    </xf>
    <xf numFmtId="0" fontId="11" fillId="13" borderId="29" xfId="0" applyFont="1" applyFill="1" applyBorder="1" applyAlignment="1" applyProtection="1">
      <alignment horizontal="center"/>
      <protection locked="0"/>
    </xf>
    <xf numFmtId="164" fontId="0" fillId="12" borderId="21" xfId="0" applyNumberFormat="1" applyFill="1" applyBorder="1"/>
    <xf numFmtId="0" fontId="11" fillId="12" borderId="30" xfId="0" applyFont="1" applyFill="1" applyBorder="1"/>
    <xf numFmtId="0" fontId="11" fillId="12" borderId="30" xfId="0" applyFont="1" applyFill="1" applyBorder="1" applyAlignment="1" applyProtection="1">
      <alignment horizontal="center"/>
      <protection locked="0"/>
    </xf>
    <xf numFmtId="0" fontId="11" fillId="12" borderId="31" xfId="0" applyFont="1" applyFill="1" applyBorder="1" applyAlignment="1" applyProtection="1">
      <alignment horizontal="center"/>
      <protection locked="0"/>
    </xf>
    <xf numFmtId="164" fontId="0" fillId="13" borderId="21" xfId="0" applyNumberFormat="1" applyFill="1" applyBorder="1"/>
    <xf numFmtId="0" fontId="11" fillId="13" borderId="30" xfId="0" applyFont="1" applyFill="1" applyBorder="1"/>
    <xf numFmtId="0" fontId="11" fillId="13" borderId="30" xfId="0" applyFont="1" applyFill="1" applyBorder="1" applyAlignment="1" applyProtection="1">
      <alignment horizontal="center"/>
      <protection locked="0"/>
    </xf>
    <xf numFmtId="0" fontId="11" fillId="13" borderId="31" xfId="0" applyFont="1" applyFill="1" applyBorder="1" applyAlignment="1" applyProtection="1">
      <alignment horizontal="center"/>
      <protection locked="0"/>
    </xf>
    <xf numFmtId="0" fontId="1" fillId="13" borderId="25" xfId="0" applyFont="1" applyFill="1" applyBorder="1"/>
    <xf numFmtId="164" fontId="0" fillId="0" borderId="4" xfId="0" applyNumberFormat="1" applyBorder="1"/>
    <xf numFmtId="0" fontId="11" fillId="0" borderId="0" xfId="0" applyFont="1" applyAlignment="1">
      <alignment horizontal="center"/>
    </xf>
    <xf numFmtId="164" fontId="0" fillId="0" borderId="0" xfId="0" applyNumberFormat="1"/>
    <xf numFmtId="0" fontId="11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11" fillId="0" borderId="4" xfId="0" applyFont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25" xfId="0" applyFont="1" applyBorder="1"/>
    <xf numFmtId="0" fontId="1" fillId="0" borderId="44" xfId="0" applyFont="1" applyBorder="1"/>
    <xf numFmtId="0" fontId="0" fillId="0" borderId="17" xfId="0" applyBorder="1" applyAlignment="1">
      <alignment horizontal="center" wrapText="1"/>
    </xf>
    <xf numFmtId="0" fontId="11" fillId="0" borderId="28" xfId="0" applyFont="1" applyBorder="1"/>
    <xf numFmtId="0" fontId="0" fillId="0" borderId="45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1" fillId="0" borderId="30" xfId="0" applyFont="1" applyBorder="1"/>
    <xf numFmtId="0" fontId="0" fillId="0" borderId="34" xfId="0" applyBorder="1" applyAlignment="1">
      <alignment horizontal="center" wrapText="1"/>
    </xf>
    <xf numFmtId="0" fontId="11" fillId="8" borderId="30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10" borderId="30" xfId="0" applyFont="1" applyFill="1" applyBorder="1" applyAlignment="1">
      <alignment horizontal="center" vertical="center"/>
    </xf>
    <xf numFmtId="0" fontId="11" fillId="10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10" fillId="14" borderId="0" xfId="0" applyNumberFormat="1" applyFont="1" applyFill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0" fillId="14" borderId="0" xfId="0" applyFill="1"/>
    <xf numFmtId="0" fontId="1" fillId="14" borderId="0" xfId="0" applyFont="1" applyFill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5" fillId="0" borderId="7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164" fontId="8" fillId="2" borderId="6" xfId="0" applyNumberFormat="1" applyFont="1" applyFill="1" applyBorder="1" applyAlignment="1" applyProtection="1">
      <alignment horizontal="center" vertical="center"/>
      <protection locked="0"/>
    </xf>
    <xf numFmtId="164" fontId="8" fillId="2" borderId="7" xfId="0" applyNumberFormat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20" fontId="7" fillId="0" borderId="0" xfId="0" applyNumberFormat="1" applyFont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20" fontId="9" fillId="0" borderId="6" xfId="0" applyNumberFormat="1" applyFont="1" applyBorder="1" applyAlignment="1" applyProtection="1">
      <alignment horizontal="center" vertical="center"/>
      <protection locked="0"/>
    </xf>
    <xf numFmtId="20" fontId="9" fillId="0" borderId="8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20" fontId="10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19" xfId="0" applyFont="1" applyFill="1" applyBorder="1" applyAlignment="1" applyProtection="1">
      <alignment horizontal="left"/>
      <protection locked="0"/>
    </xf>
    <xf numFmtId="1" fontId="11" fillId="3" borderId="18" xfId="0" applyNumberFormat="1" applyFont="1" applyFill="1" applyBorder="1" applyAlignment="1">
      <alignment horizontal="center"/>
    </xf>
    <xf numFmtId="1" fontId="11" fillId="3" borderId="20" xfId="0" applyNumberFormat="1" applyFont="1" applyFill="1" applyBorder="1" applyAlignment="1">
      <alignment horizontal="center"/>
    </xf>
    <xf numFmtId="0" fontId="11" fillId="4" borderId="18" xfId="0" applyFont="1" applyFill="1" applyBorder="1" applyAlignment="1" applyProtection="1">
      <alignment horizontal="left"/>
      <protection locked="0"/>
    </xf>
    <xf numFmtId="0" fontId="11" fillId="4" borderId="19" xfId="0" applyFont="1" applyFill="1" applyBorder="1" applyAlignment="1" applyProtection="1">
      <alignment horizontal="left"/>
      <protection locked="0"/>
    </xf>
    <xf numFmtId="1" fontId="11" fillId="4" borderId="18" xfId="0" applyNumberFormat="1" applyFont="1" applyFill="1" applyBorder="1" applyAlignment="1">
      <alignment horizontal="center"/>
    </xf>
    <xf numFmtId="1" fontId="11" fillId="4" borderId="20" xfId="0" applyNumberFormat="1" applyFont="1" applyFill="1" applyBorder="1" applyAlignment="1">
      <alignment horizontal="center"/>
    </xf>
    <xf numFmtId="0" fontId="11" fillId="5" borderId="18" xfId="0" applyFont="1" applyFill="1" applyBorder="1" applyAlignment="1" applyProtection="1">
      <alignment horizontal="left"/>
      <protection locked="0"/>
    </xf>
    <xf numFmtId="0" fontId="11" fillId="5" borderId="19" xfId="0" applyFont="1" applyFill="1" applyBorder="1" applyAlignment="1" applyProtection="1">
      <alignment horizontal="left"/>
      <protection locked="0"/>
    </xf>
    <xf numFmtId="1" fontId="11" fillId="5" borderId="18" xfId="0" applyNumberFormat="1" applyFont="1" applyFill="1" applyBorder="1" applyAlignment="1">
      <alignment horizontal="center"/>
    </xf>
    <xf numFmtId="1" fontId="11" fillId="5" borderId="20" xfId="0" applyNumberFormat="1" applyFont="1" applyFill="1" applyBorder="1" applyAlignment="1">
      <alignment horizontal="center"/>
    </xf>
    <xf numFmtId="0" fontId="11" fillId="6" borderId="18" xfId="0" applyFont="1" applyFill="1" applyBorder="1" applyAlignment="1" applyProtection="1">
      <alignment horizontal="left"/>
      <protection locked="0"/>
    </xf>
    <xf numFmtId="0" fontId="11" fillId="6" borderId="19" xfId="0" applyFont="1" applyFill="1" applyBorder="1" applyAlignment="1" applyProtection="1">
      <alignment horizontal="left"/>
      <protection locked="0"/>
    </xf>
    <xf numFmtId="1" fontId="11" fillId="6" borderId="18" xfId="0" applyNumberFormat="1" applyFont="1" applyFill="1" applyBorder="1" applyAlignment="1">
      <alignment horizontal="center"/>
    </xf>
    <xf numFmtId="1" fontId="11" fillId="6" borderId="20" xfId="0" applyNumberFormat="1" applyFont="1" applyFill="1" applyBorder="1" applyAlignment="1">
      <alignment horizontal="center"/>
    </xf>
    <xf numFmtId="0" fontId="11" fillId="3" borderId="22" xfId="0" applyFont="1" applyFill="1" applyBorder="1" applyAlignment="1" applyProtection="1">
      <alignment horizontal="left"/>
      <protection locked="0"/>
    </xf>
    <xf numFmtId="0" fontId="11" fillId="3" borderId="23" xfId="0" applyFont="1" applyFill="1" applyBorder="1" applyAlignment="1" applyProtection="1">
      <alignment horizontal="left"/>
      <protection locked="0"/>
    </xf>
    <xf numFmtId="1" fontId="11" fillId="3" borderId="22" xfId="0" applyNumberFormat="1" applyFont="1" applyFill="1" applyBorder="1" applyAlignment="1">
      <alignment horizontal="center"/>
    </xf>
    <xf numFmtId="1" fontId="11" fillId="3" borderId="24" xfId="0" applyNumberFormat="1" applyFont="1" applyFill="1" applyBorder="1" applyAlignment="1">
      <alignment horizontal="center"/>
    </xf>
    <xf numFmtId="0" fontId="11" fillId="4" borderId="22" xfId="0" applyFont="1" applyFill="1" applyBorder="1" applyAlignment="1" applyProtection="1">
      <alignment horizontal="left"/>
      <protection locked="0"/>
    </xf>
    <xf numFmtId="0" fontId="11" fillId="4" borderId="23" xfId="0" applyFont="1" applyFill="1" applyBorder="1" applyAlignment="1" applyProtection="1">
      <alignment horizontal="left"/>
      <protection locked="0"/>
    </xf>
    <xf numFmtId="1" fontId="11" fillId="4" borderId="22" xfId="0" applyNumberFormat="1" applyFont="1" applyFill="1" applyBorder="1" applyAlignment="1">
      <alignment horizontal="center"/>
    </xf>
    <xf numFmtId="1" fontId="11" fillId="4" borderId="24" xfId="0" applyNumberFormat="1" applyFont="1" applyFill="1" applyBorder="1" applyAlignment="1">
      <alignment horizontal="center"/>
    </xf>
    <xf numFmtId="1" fontId="11" fillId="5" borderId="22" xfId="0" applyNumberFormat="1" applyFont="1" applyFill="1" applyBorder="1" applyAlignment="1">
      <alignment horizontal="center"/>
    </xf>
    <xf numFmtId="1" fontId="11" fillId="5" borderId="24" xfId="0" applyNumberFormat="1" applyFont="1" applyFill="1" applyBorder="1" applyAlignment="1">
      <alignment horizontal="center"/>
    </xf>
    <xf numFmtId="0" fontId="11" fillId="6" borderId="22" xfId="0" applyFont="1" applyFill="1" applyBorder="1" applyAlignment="1" applyProtection="1">
      <alignment horizontal="left"/>
      <protection locked="0"/>
    </xf>
    <xf numFmtId="0" fontId="11" fillId="6" borderId="23" xfId="0" applyFont="1" applyFill="1" applyBorder="1" applyAlignment="1" applyProtection="1">
      <alignment horizontal="left"/>
      <protection locked="0"/>
    </xf>
    <xf numFmtId="1" fontId="11" fillId="6" borderId="22" xfId="0" applyNumberFormat="1" applyFont="1" applyFill="1" applyBorder="1" applyAlignment="1">
      <alignment horizontal="center"/>
    </xf>
    <xf numFmtId="1" fontId="11" fillId="6" borderId="24" xfId="0" applyNumberFormat="1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1" fontId="11" fillId="0" borderId="28" xfId="0" applyNumberFormat="1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1" fontId="11" fillId="0" borderId="30" xfId="0" applyNumberFormat="1" applyFont="1" applyBorder="1" applyAlignment="1">
      <alignment horizontal="center"/>
    </xf>
    <xf numFmtId="1" fontId="11" fillId="0" borderId="3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0" borderId="30" xfId="0" applyFont="1" applyBorder="1" applyAlignment="1">
      <alignment horizontal="left"/>
    </xf>
    <xf numFmtId="1" fontId="11" fillId="0" borderId="30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1" fillId="12" borderId="26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3" borderId="35" xfId="0" applyFont="1" applyFill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26" xfId="0" applyFont="1" applyFill="1" applyBorder="1" applyAlignment="1">
      <alignment horizontal="center"/>
    </xf>
    <xf numFmtId="0" fontId="1" fillId="13" borderId="27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1" fontId="1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22</xdr:col>
      <xdr:colOff>180975</xdr:colOff>
      <xdr:row>5</xdr:row>
      <xdr:rowOff>85725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0" y="0"/>
          <a:ext cx="1590675" cy="1219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23</xdr:col>
      <xdr:colOff>85725</xdr:colOff>
      <xdr:row>4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96975" y="0"/>
          <a:ext cx="1590675" cy="1219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workbookViewId="0">
      <selection sqref="A1:XFD1048576"/>
    </sheetView>
  </sheetViews>
  <sheetFormatPr baseColWidth="10" defaultColWidth="11.5703125" defaultRowHeight="15"/>
  <cols>
    <col min="1" max="1" width="5.42578125" customWidth="1"/>
    <col min="2" max="3" width="19.140625" customWidth="1"/>
    <col min="4" max="5" width="4.85546875" customWidth="1"/>
    <col min="6" max="6" width="9.28515625" customWidth="1"/>
    <col min="7" max="7" width="7.42578125" customWidth="1"/>
    <col min="8" max="9" width="19.140625" customWidth="1"/>
    <col min="10" max="11" width="4.85546875" customWidth="1"/>
    <col min="12" max="12" width="9.28515625" customWidth="1"/>
    <col min="13" max="13" width="5.85546875" customWidth="1"/>
    <col min="14" max="14" width="17.7109375" customWidth="1"/>
    <col min="15" max="15" width="18.85546875" customWidth="1"/>
    <col min="16" max="17" width="3.42578125" customWidth="1"/>
    <col min="18" max="18" width="8.140625" customWidth="1"/>
    <col min="19" max="19" width="5.85546875" customWidth="1"/>
    <col min="20" max="21" width="17.7109375" customWidth="1"/>
    <col min="22" max="23" width="3.42578125" customWidth="1"/>
    <col min="24" max="38" width="5.85546875" customWidth="1"/>
  </cols>
  <sheetData>
    <row r="1" spans="1:23" ht="21">
      <c r="A1" s="139" t="s">
        <v>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142"/>
      <c r="V1" s="143"/>
      <c r="W1" s="144"/>
    </row>
    <row r="2" spans="1:23" ht="15.75">
      <c r="A2" s="1" t="s">
        <v>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4"/>
      <c r="T2" s="5"/>
      <c r="U2" s="145"/>
      <c r="V2" s="146"/>
      <c r="W2" s="147"/>
    </row>
    <row r="3" spans="1:23" ht="16.5" thickBot="1">
      <c r="A3" s="6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T3" s="5"/>
      <c r="U3" s="145"/>
      <c r="V3" s="146"/>
      <c r="W3" s="147"/>
    </row>
    <row r="4" spans="1:23" ht="19.5" thickBot="1">
      <c r="A4" s="6" t="s">
        <v>2</v>
      </c>
      <c r="B4" s="7"/>
      <c r="C4" s="7"/>
      <c r="D4" s="7"/>
      <c r="E4" s="151">
        <v>0.38541666666666669</v>
      </c>
      <c r="F4" s="152"/>
      <c r="G4" s="153"/>
      <c r="H4" s="8"/>
      <c r="I4" s="154" t="s">
        <v>3</v>
      </c>
      <c r="J4" s="154"/>
      <c r="K4" s="154"/>
      <c r="L4" s="155">
        <f>(3*J6)+(3*J34)</f>
        <v>0.05</v>
      </c>
      <c r="M4" s="155"/>
      <c r="N4" s="9" t="s">
        <v>4</v>
      </c>
      <c r="O4" s="10"/>
      <c r="T4" s="5"/>
      <c r="U4" s="145"/>
      <c r="V4" s="146"/>
      <c r="W4" s="147"/>
    </row>
    <row r="5" spans="1:23" ht="16.5" thickBot="1">
      <c r="A5" s="11" t="s">
        <v>5</v>
      </c>
      <c r="B5" s="12"/>
      <c r="C5" s="12"/>
      <c r="D5" s="12"/>
      <c r="E5" s="156">
        <f>S48-A15+J34+"00:02"</f>
        <v>0.32222222222222219</v>
      </c>
      <c r="F5" s="156"/>
      <c r="G5" s="156"/>
      <c r="H5" s="12"/>
      <c r="I5" s="13" t="s">
        <v>6</v>
      </c>
      <c r="J5" s="13"/>
      <c r="K5" s="13"/>
      <c r="L5" s="157">
        <v>6.25E-2</v>
      </c>
      <c r="M5" s="158"/>
      <c r="N5" s="12"/>
      <c r="O5" s="13" t="s">
        <v>7</v>
      </c>
      <c r="P5" s="13"/>
      <c r="Q5" s="13"/>
      <c r="R5" s="157">
        <v>2.0833333333333333E-3</v>
      </c>
      <c r="S5" s="158"/>
      <c r="T5" s="14"/>
      <c r="U5" s="148"/>
      <c r="V5" s="149"/>
      <c r="W5" s="150"/>
    </row>
    <row r="6" spans="1:23" ht="16.5" thickBot="1">
      <c r="A6" s="159" t="s">
        <v>8</v>
      </c>
      <c r="B6" s="160"/>
      <c r="C6" s="160"/>
      <c r="D6" s="160"/>
      <c r="E6" s="160"/>
      <c r="F6" s="160"/>
      <c r="G6" s="160"/>
      <c r="H6" s="160"/>
      <c r="I6" s="15" t="s">
        <v>9</v>
      </c>
      <c r="J6" s="161">
        <v>8.3333333333333332E-3</v>
      </c>
      <c r="K6" s="161"/>
      <c r="L6" s="161"/>
      <c r="M6" s="16" t="s">
        <v>10</v>
      </c>
      <c r="N6" s="15"/>
      <c r="O6" s="162"/>
      <c r="P6" s="162"/>
      <c r="Q6" s="162"/>
      <c r="R6" s="162"/>
      <c r="S6" s="162"/>
      <c r="T6" s="162"/>
      <c r="U6" s="162"/>
      <c r="V6" s="162"/>
      <c r="W6" s="163"/>
    </row>
    <row r="7" spans="1:23" ht="16.5" thickBot="1">
      <c r="A7" s="164" t="s">
        <v>56</v>
      </c>
      <c r="B7" s="162"/>
      <c r="C7" s="162"/>
      <c r="D7" s="162"/>
      <c r="E7" s="162"/>
      <c r="F7" s="162"/>
      <c r="G7" s="162"/>
      <c r="H7" s="162"/>
      <c r="I7" s="162"/>
      <c r="J7" s="162"/>
      <c r="K7" s="163"/>
      <c r="L7" s="17"/>
      <c r="M7" s="164" t="s">
        <v>59</v>
      </c>
      <c r="N7" s="162"/>
      <c r="O7" s="162"/>
      <c r="P7" s="162"/>
      <c r="Q7" s="162"/>
      <c r="R7" s="162"/>
      <c r="S7" s="162"/>
      <c r="T7" s="162"/>
      <c r="U7" s="162"/>
      <c r="V7" s="162"/>
      <c r="W7" s="163"/>
    </row>
    <row r="8" spans="1:23">
      <c r="A8" s="18"/>
      <c r="B8" s="165" t="s">
        <v>11</v>
      </c>
      <c r="C8" s="166"/>
      <c r="D8" s="165" t="s">
        <v>12</v>
      </c>
      <c r="E8" s="167"/>
      <c r="F8" s="19"/>
      <c r="G8" s="20"/>
      <c r="H8" s="168" t="s">
        <v>13</v>
      </c>
      <c r="I8" s="169"/>
      <c r="J8" s="168" t="s">
        <v>12</v>
      </c>
      <c r="K8" s="170"/>
      <c r="L8" s="21"/>
      <c r="M8" s="22"/>
      <c r="N8" s="171" t="s">
        <v>14</v>
      </c>
      <c r="O8" s="172"/>
      <c r="P8" s="171" t="s">
        <v>12</v>
      </c>
      <c r="Q8" s="173"/>
      <c r="S8" s="23"/>
      <c r="T8" s="174" t="s">
        <v>15</v>
      </c>
      <c r="U8" s="175"/>
      <c r="V8" s="174" t="s">
        <v>12</v>
      </c>
      <c r="W8" s="176"/>
    </row>
    <row r="9" spans="1:23">
      <c r="A9" s="24">
        <v>1</v>
      </c>
      <c r="B9" s="177" t="s">
        <v>16</v>
      </c>
      <c r="C9" s="178"/>
      <c r="D9" s="179">
        <f>A65+A69+A73+C60/1000000</f>
        <v>0</v>
      </c>
      <c r="E9" s="180"/>
      <c r="F9" s="5"/>
      <c r="G9" s="25">
        <v>1</v>
      </c>
      <c r="H9" s="181" t="s">
        <v>45</v>
      </c>
      <c r="I9" s="182"/>
      <c r="J9" s="183">
        <f>G65+G69+G73+I60/1000000</f>
        <v>0</v>
      </c>
      <c r="K9" s="184"/>
      <c r="L9" s="21"/>
      <c r="M9" s="26">
        <v>1</v>
      </c>
      <c r="N9" s="185" t="s">
        <v>17</v>
      </c>
      <c r="O9" s="186"/>
      <c r="P9" s="187">
        <f>M65+M69+M73+O60/1000000</f>
        <v>0</v>
      </c>
      <c r="Q9" s="188"/>
      <c r="S9" s="27">
        <v>1</v>
      </c>
      <c r="T9" s="189" t="s">
        <v>18</v>
      </c>
      <c r="U9" s="190"/>
      <c r="V9" s="191">
        <f>S65+S69+S73+U60/1000000</f>
        <v>0</v>
      </c>
      <c r="W9" s="192"/>
    </row>
    <row r="10" spans="1:23">
      <c r="A10" s="24">
        <v>2</v>
      </c>
      <c r="B10" s="177" t="s">
        <v>19</v>
      </c>
      <c r="C10" s="178"/>
      <c r="D10" s="179">
        <f>B65+A70+A74+C61/1000000</f>
        <v>0</v>
      </c>
      <c r="E10" s="180"/>
      <c r="F10" s="5"/>
      <c r="G10" s="25">
        <v>2</v>
      </c>
      <c r="H10" s="181" t="s">
        <v>43</v>
      </c>
      <c r="I10" s="182"/>
      <c r="J10" s="183">
        <f>H65+G70+G74+I61/1000000</f>
        <v>0</v>
      </c>
      <c r="K10" s="184"/>
      <c r="L10" s="21"/>
      <c r="M10" s="26">
        <v>2</v>
      </c>
      <c r="N10" s="185" t="s">
        <v>46</v>
      </c>
      <c r="O10" s="186"/>
      <c r="P10" s="187">
        <f>N65+M70+M74+O61/1000000</f>
        <v>0</v>
      </c>
      <c r="Q10" s="188"/>
      <c r="S10" s="27">
        <v>2</v>
      </c>
      <c r="T10" s="189" t="s">
        <v>53</v>
      </c>
      <c r="U10" s="190"/>
      <c r="V10" s="191">
        <f>T65+S70+S74+U61/1000000</f>
        <v>0</v>
      </c>
      <c r="W10" s="192"/>
    </row>
    <row r="11" spans="1:23">
      <c r="A11" s="24">
        <v>3</v>
      </c>
      <c r="B11" s="177" t="s">
        <v>50</v>
      </c>
      <c r="C11" s="178"/>
      <c r="D11" s="179">
        <f>A66+B69+B74+C62/1000000</f>
        <v>0</v>
      </c>
      <c r="E11" s="180"/>
      <c r="F11" s="5"/>
      <c r="G11" s="25">
        <v>3</v>
      </c>
      <c r="H11" s="181" t="s">
        <v>48</v>
      </c>
      <c r="I11" s="182"/>
      <c r="J11" s="183">
        <f>G66+H69+H74+I62/1000000</f>
        <v>0</v>
      </c>
      <c r="K11" s="184"/>
      <c r="L11" s="21"/>
      <c r="M11" s="26">
        <v>3</v>
      </c>
      <c r="N11" s="185" t="s">
        <v>49</v>
      </c>
      <c r="O11" s="186"/>
      <c r="P11" s="187">
        <f>M66+N69+N74+O62/1000000</f>
        <v>0</v>
      </c>
      <c r="Q11" s="188"/>
      <c r="S11" s="27">
        <v>3</v>
      </c>
      <c r="T11" s="189" t="s">
        <v>47</v>
      </c>
      <c r="U11" s="190"/>
      <c r="V11" s="191">
        <f>S66+T69+T74+U62/1000000</f>
        <v>0</v>
      </c>
      <c r="W11" s="192"/>
    </row>
    <row r="12" spans="1:23" ht="15.75" thickBot="1">
      <c r="A12" s="28">
        <v>4</v>
      </c>
      <c r="B12" s="193" t="s">
        <v>44</v>
      </c>
      <c r="C12" s="194"/>
      <c r="D12" s="195">
        <f>B66+B70+B73+C63/1000000</f>
        <v>0</v>
      </c>
      <c r="E12" s="196"/>
      <c r="F12" s="5"/>
      <c r="G12" s="29">
        <v>4</v>
      </c>
      <c r="H12" s="197" t="s">
        <v>52</v>
      </c>
      <c r="I12" s="198"/>
      <c r="J12" s="199">
        <f>H66+H70+H73+I63/1000000</f>
        <v>0</v>
      </c>
      <c r="K12" s="200"/>
      <c r="L12" s="21"/>
      <c r="M12" s="30">
        <v>4</v>
      </c>
      <c r="N12" s="185" t="s">
        <v>55</v>
      </c>
      <c r="O12" s="186"/>
      <c r="P12" s="201">
        <f>N66+N70+N73+O63/1000000</f>
        <v>0</v>
      </c>
      <c r="Q12" s="202"/>
      <c r="S12" s="31">
        <v>4</v>
      </c>
      <c r="T12" s="203" t="s">
        <v>51</v>
      </c>
      <c r="U12" s="204"/>
      <c r="V12" s="205">
        <f>T66+T70+T73+U63/1000000</f>
        <v>0</v>
      </c>
      <c r="W12" s="206"/>
    </row>
    <row r="13" spans="1:23" ht="15.75" thickBot="1">
      <c r="A13" s="32"/>
      <c r="I13" s="33"/>
      <c r="W13" s="5"/>
    </row>
    <row r="14" spans="1:23" s="35" customFormat="1">
      <c r="A14" s="34"/>
      <c r="B14" s="210" t="s">
        <v>20</v>
      </c>
      <c r="C14" s="210"/>
      <c r="D14" s="210" t="s">
        <v>21</v>
      </c>
      <c r="E14" s="211"/>
      <c r="G14" s="36"/>
      <c r="H14" s="213" t="s">
        <v>20</v>
      </c>
      <c r="I14" s="213"/>
      <c r="J14" s="213" t="s">
        <v>21</v>
      </c>
      <c r="K14" s="214"/>
      <c r="L14" s="37"/>
      <c r="M14" s="38"/>
      <c r="N14" s="216" t="s">
        <v>20</v>
      </c>
      <c r="O14" s="216"/>
      <c r="P14" s="216" t="s">
        <v>21</v>
      </c>
      <c r="Q14" s="217"/>
      <c r="S14" s="39"/>
      <c r="T14" s="207" t="s">
        <v>20</v>
      </c>
      <c r="U14" s="207"/>
      <c r="V14" s="207" t="s">
        <v>21</v>
      </c>
      <c r="W14" s="208"/>
    </row>
    <row r="15" spans="1:23">
      <c r="A15" s="40">
        <f>E4</f>
        <v>0.38541666666666669</v>
      </c>
      <c r="B15" s="126" t="str">
        <f>B9</f>
        <v>COMTAL 1</v>
      </c>
      <c r="C15" s="126" t="str">
        <f>B10</f>
        <v>OUEST AVEYRON</v>
      </c>
      <c r="D15" s="41"/>
      <c r="E15" s="42"/>
      <c r="G15" s="43">
        <f>A16+$J$6+R5</f>
        <v>0.40625000000000006</v>
      </c>
      <c r="H15" s="124" t="str">
        <f>H9</f>
        <v xml:space="preserve">ESPOIR FOOT </v>
      </c>
      <c r="I15" s="124" t="str">
        <f>H10</f>
        <v>ST GENIEZ D OLT</v>
      </c>
      <c r="J15" s="44"/>
      <c r="K15" s="45"/>
      <c r="L15" s="21"/>
      <c r="M15" s="46">
        <f>E4</f>
        <v>0.38541666666666669</v>
      </c>
      <c r="N15" s="122" t="str">
        <f>N9</f>
        <v>COMTAL 2</v>
      </c>
      <c r="O15" s="122" t="str">
        <f>N10</f>
        <v>LE MONASTERE</v>
      </c>
      <c r="P15" s="47"/>
      <c r="Q15" s="48"/>
      <c r="S15" s="49">
        <f>M16+$J$6+R5</f>
        <v>0.40625000000000006</v>
      </c>
      <c r="T15" s="128" t="str">
        <f>T9</f>
        <v>COMTAL 3</v>
      </c>
      <c r="U15" s="128" t="str">
        <f>T10</f>
        <v>AGEN GAGES</v>
      </c>
      <c r="V15" s="50"/>
      <c r="W15" s="51"/>
    </row>
    <row r="16" spans="1:23" ht="15.75" thickBot="1">
      <c r="A16" s="52">
        <f>A15+$J$6+R5</f>
        <v>0.39583333333333337</v>
      </c>
      <c r="B16" s="125" t="str">
        <f>B11</f>
        <v>LAISSAC</v>
      </c>
      <c r="C16" s="125" t="str">
        <f>B12</f>
        <v>DRUELLE</v>
      </c>
      <c r="D16" s="53"/>
      <c r="E16" s="54"/>
      <c r="G16" s="55">
        <f>G15+$J$6+R5</f>
        <v>0.41666666666666674</v>
      </c>
      <c r="H16" s="121" t="str">
        <f>H11</f>
        <v>ONET</v>
      </c>
      <c r="I16" s="121" t="str">
        <f>H12</f>
        <v>MONTBAZENS RIGNAC 2</v>
      </c>
      <c r="J16" s="56"/>
      <c r="K16" s="57"/>
      <c r="L16" s="21"/>
      <c r="M16" s="58">
        <f>M15+$J$6+R5</f>
        <v>0.39583333333333337</v>
      </c>
      <c r="N16" s="123" t="str">
        <f>N11</f>
        <v>ESPALION</v>
      </c>
      <c r="O16" s="123" t="str">
        <f>N12</f>
        <v>MONTBAZENS RIGNAC 1</v>
      </c>
      <c r="P16" s="59"/>
      <c r="Q16" s="60"/>
      <c r="S16" s="61">
        <f>S15+$J$6+R5</f>
        <v>0.41666666666666674</v>
      </c>
      <c r="T16" s="127" t="str">
        <f>T11</f>
        <v>RODEZ</v>
      </c>
      <c r="U16" s="127" t="str">
        <f>T12</f>
        <v>LARZAC VALLEE</v>
      </c>
      <c r="V16" s="62"/>
      <c r="W16" s="63"/>
    </row>
    <row r="17" spans="1:23" ht="15.75" thickBot="1">
      <c r="A17" s="32"/>
      <c r="B17" s="129"/>
      <c r="C17" s="129"/>
      <c r="D17" s="64"/>
      <c r="E17" s="64"/>
      <c r="H17" s="129"/>
      <c r="I17" s="130"/>
      <c r="J17" s="64"/>
      <c r="K17" s="64"/>
      <c r="N17" s="129"/>
      <c r="O17" s="129"/>
      <c r="P17" s="64"/>
      <c r="Q17" s="64"/>
      <c r="T17" s="129"/>
      <c r="U17" s="129"/>
      <c r="V17" s="64"/>
      <c r="W17" s="66"/>
    </row>
    <row r="18" spans="1:23" s="35" customFormat="1">
      <c r="A18" s="34"/>
      <c r="B18" s="209" t="s">
        <v>22</v>
      </c>
      <c r="C18" s="209"/>
      <c r="D18" s="210" t="s">
        <v>21</v>
      </c>
      <c r="E18" s="211"/>
      <c r="G18" s="36"/>
      <c r="H18" s="212" t="s">
        <v>22</v>
      </c>
      <c r="I18" s="212"/>
      <c r="J18" s="213" t="s">
        <v>21</v>
      </c>
      <c r="K18" s="214"/>
      <c r="L18" s="37"/>
      <c r="M18" s="38"/>
      <c r="N18" s="215" t="s">
        <v>22</v>
      </c>
      <c r="O18" s="215"/>
      <c r="P18" s="216" t="s">
        <v>21</v>
      </c>
      <c r="Q18" s="217"/>
      <c r="S18" s="39"/>
      <c r="T18" s="218" t="s">
        <v>22</v>
      </c>
      <c r="U18" s="218"/>
      <c r="V18" s="207" t="s">
        <v>21</v>
      </c>
      <c r="W18" s="208"/>
    </row>
    <row r="19" spans="1:23">
      <c r="A19" s="40">
        <f>S16+$J$6+R5</f>
        <v>0.42708333333333343</v>
      </c>
      <c r="B19" s="126" t="str">
        <f>B9</f>
        <v>COMTAL 1</v>
      </c>
      <c r="C19" s="126" t="str">
        <f>B11</f>
        <v>LAISSAC</v>
      </c>
      <c r="D19" s="41"/>
      <c r="E19" s="42"/>
      <c r="G19" s="43">
        <f>A20+$J$6+R5</f>
        <v>0.4479166666666668</v>
      </c>
      <c r="H19" s="124" t="str">
        <f>H9</f>
        <v xml:space="preserve">ESPOIR FOOT </v>
      </c>
      <c r="I19" s="124" t="str">
        <f>H11</f>
        <v>ONET</v>
      </c>
      <c r="J19" s="44"/>
      <c r="K19" s="45"/>
      <c r="L19" s="21"/>
      <c r="M19" s="46">
        <f>S16+$J$6+R5</f>
        <v>0.42708333333333343</v>
      </c>
      <c r="N19" s="122" t="str">
        <f>N9</f>
        <v>COMTAL 2</v>
      </c>
      <c r="O19" s="122" t="str">
        <f>N11</f>
        <v>ESPALION</v>
      </c>
      <c r="P19" s="47"/>
      <c r="Q19" s="48"/>
      <c r="S19" s="49">
        <f>M20+$J$6+R5</f>
        <v>0.4479166666666668</v>
      </c>
      <c r="T19" s="128" t="str">
        <f>T9</f>
        <v>COMTAL 3</v>
      </c>
      <c r="U19" s="128" t="str">
        <f>T11</f>
        <v>RODEZ</v>
      </c>
      <c r="V19" s="50"/>
      <c r="W19" s="51"/>
    </row>
    <row r="20" spans="1:23" ht="15.75" thickBot="1">
      <c r="A20" s="52">
        <f>A19+$J$6+R5</f>
        <v>0.43750000000000011</v>
      </c>
      <c r="B20" s="125" t="str">
        <f>B10</f>
        <v>OUEST AVEYRON</v>
      </c>
      <c r="C20" s="125" t="str">
        <f>B12</f>
        <v>DRUELLE</v>
      </c>
      <c r="D20" s="53"/>
      <c r="E20" s="54"/>
      <c r="G20" s="55">
        <f>G19+$J$6+R5</f>
        <v>0.45833333333333348</v>
      </c>
      <c r="H20" s="121" t="str">
        <f>H10</f>
        <v>ST GENIEZ D OLT</v>
      </c>
      <c r="I20" s="121" t="str">
        <f>H12</f>
        <v>MONTBAZENS RIGNAC 2</v>
      </c>
      <c r="J20" s="56"/>
      <c r="K20" s="57"/>
      <c r="L20" s="21"/>
      <c r="M20" s="58">
        <f>M19+$J$6+R5</f>
        <v>0.43750000000000011</v>
      </c>
      <c r="N20" s="123" t="str">
        <f>N10</f>
        <v>LE MONASTERE</v>
      </c>
      <c r="O20" s="123" t="str">
        <f>N12</f>
        <v>MONTBAZENS RIGNAC 1</v>
      </c>
      <c r="P20" s="59"/>
      <c r="Q20" s="60"/>
      <c r="S20" s="61">
        <f>S19+$J$6+R5</f>
        <v>0.45833333333333348</v>
      </c>
      <c r="T20" s="127" t="str">
        <f>T10</f>
        <v>AGEN GAGES</v>
      </c>
      <c r="U20" s="127" t="str">
        <f>T12</f>
        <v>LARZAC VALLEE</v>
      </c>
      <c r="V20" s="62"/>
      <c r="W20" s="63"/>
    </row>
    <row r="21" spans="1:23" ht="15.75" thickBot="1">
      <c r="A21" s="32"/>
      <c r="B21" s="129"/>
      <c r="C21" s="129"/>
      <c r="D21" s="64"/>
      <c r="E21" s="64"/>
      <c r="H21" s="129"/>
      <c r="I21" s="130"/>
      <c r="J21" s="64"/>
      <c r="K21" s="64"/>
      <c r="N21" s="129"/>
      <c r="O21" s="129"/>
      <c r="P21" s="64"/>
      <c r="Q21" s="64"/>
      <c r="T21" s="129"/>
      <c r="U21" s="129"/>
      <c r="V21" s="64"/>
      <c r="W21" s="66"/>
    </row>
    <row r="22" spans="1:23" s="35" customFormat="1">
      <c r="A22" s="34"/>
      <c r="B22" s="209" t="s">
        <v>23</v>
      </c>
      <c r="C22" s="209"/>
      <c r="D22" s="210" t="s">
        <v>21</v>
      </c>
      <c r="E22" s="211"/>
      <c r="G22" s="36"/>
      <c r="H22" s="212" t="s">
        <v>23</v>
      </c>
      <c r="I22" s="212"/>
      <c r="J22" s="213" t="s">
        <v>21</v>
      </c>
      <c r="K22" s="214"/>
      <c r="L22" s="37"/>
      <c r="M22" s="38"/>
      <c r="N22" s="215" t="s">
        <v>23</v>
      </c>
      <c r="O22" s="215"/>
      <c r="P22" s="216" t="s">
        <v>21</v>
      </c>
      <c r="Q22" s="217"/>
      <c r="S22" s="39"/>
      <c r="T22" s="218" t="s">
        <v>23</v>
      </c>
      <c r="U22" s="218"/>
      <c r="V22" s="207" t="s">
        <v>21</v>
      </c>
      <c r="W22" s="208"/>
    </row>
    <row r="23" spans="1:23">
      <c r="A23" s="40">
        <f>G20+$J$6+R5</f>
        <v>0.46875000000000017</v>
      </c>
      <c r="B23" s="126" t="str">
        <f>B9</f>
        <v>COMTAL 1</v>
      </c>
      <c r="C23" s="126" t="str">
        <f>B12</f>
        <v>DRUELLE</v>
      </c>
      <c r="D23" s="41"/>
      <c r="E23" s="42"/>
      <c r="G23" s="43">
        <f>A24+$J$6+R5</f>
        <v>0.48958333333333354</v>
      </c>
      <c r="H23" s="124" t="str">
        <f>H9</f>
        <v xml:space="preserve">ESPOIR FOOT </v>
      </c>
      <c r="I23" s="124" t="str">
        <f>H12</f>
        <v>MONTBAZENS RIGNAC 2</v>
      </c>
      <c r="J23" s="44"/>
      <c r="K23" s="45"/>
      <c r="L23" s="21"/>
      <c r="M23" s="46">
        <f>S20+$J$6+R5</f>
        <v>0.46875000000000017</v>
      </c>
      <c r="N23" s="122" t="str">
        <f>N9</f>
        <v>COMTAL 2</v>
      </c>
      <c r="O23" s="122" t="str">
        <f>N12</f>
        <v>MONTBAZENS RIGNAC 1</v>
      </c>
      <c r="P23" s="47"/>
      <c r="Q23" s="48"/>
      <c r="S23" s="49">
        <f>M24+$J$6+R5</f>
        <v>0.48958333333333354</v>
      </c>
      <c r="T23" s="128" t="str">
        <f>T9</f>
        <v>COMTAL 3</v>
      </c>
      <c r="U23" s="128" t="str">
        <f>T12</f>
        <v>LARZAC VALLEE</v>
      </c>
      <c r="V23" s="50"/>
      <c r="W23" s="51"/>
    </row>
    <row r="24" spans="1:23" ht="15.75" thickBot="1">
      <c r="A24" s="52">
        <f>A23+$J$6+R5</f>
        <v>0.47916666666666685</v>
      </c>
      <c r="B24" s="125" t="str">
        <f>B10</f>
        <v>OUEST AVEYRON</v>
      </c>
      <c r="C24" s="125" t="str">
        <f>B11</f>
        <v>LAISSAC</v>
      </c>
      <c r="D24" s="53"/>
      <c r="E24" s="54"/>
      <c r="F24" s="65"/>
      <c r="G24" s="55">
        <f>G23+$J$6+R5</f>
        <v>0.50000000000000022</v>
      </c>
      <c r="H24" s="121" t="str">
        <f>H10</f>
        <v>ST GENIEZ D OLT</v>
      </c>
      <c r="I24" s="121" t="str">
        <f>H11</f>
        <v>ONET</v>
      </c>
      <c r="J24" s="56"/>
      <c r="K24" s="57"/>
      <c r="L24" s="67"/>
      <c r="M24" s="58">
        <f>M23+$J$6+R5</f>
        <v>0.47916666666666685</v>
      </c>
      <c r="N24" s="123" t="str">
        <f>N10</f>
        <v>LE MONASTERE</v>
      </c>
      <c r="O24" s="123" t="str">
        <f>N11</f>
        <v>ESPALION</v>
      </c>
      <c r="P24" s="59"/>
      <c r="Q24" s="60"/>
      <c r="R24" s="65"/>
      <c r="S24" s="61">
        <f>S23+$J$6+R5</f>
        <v>0.50000000000000022</v>
      </c>
      <c r="T24" s="127" t="str">
        <f>T10</f>
        <v>AGEN GAGES</v>
      </c>
      <c r="U24" s="127" t="str">
        <f>T11</f>
        <v>RODEZ</v>
      </c>
      <c r="V24" s="62"/>
      <c r="W24" s="63"/>
    </row>
    <row r="25" spans="1:23" ht="15.75" thickBot="1">
      <c r="A25" s="68"/>
      <c r="B25" s="69"/>
      <c r="C25" s="69"/>
      <c r="D25" s="70"/>
      <c r="E25" s="70"/>
      <c r="F25" s="65"/>
      <c r="G25" s="71"/>
      <c r="H25" s="69"/>
      <c r="I25" s="69"/>
      <c r="J25" s="70"/>
      <c r="K25" s="70"/>
      <c r="L25" s="65"/>
      <c r="M25" s="71"/>
      <c r="N25" s="69"/>
      <c r="O25" s="69"/>
      <c r="P25" s="70"/>
      <c r="Q25" s="70"/>
      <c r="R25" s="65"/>
      <c r="S25" s="72"/>
      <c r="T25" s="73"/>
      <c r="U25" s="73"/>
      <c r="V25" s="74"/>
      <c r="W25" s="75"/>
    </row>
    <row r="26" spans="1:23" ht="16.5" thickBot="1">
      <c r="A26" s="219" t="s">
        <v>24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1"/>
    </row>
    <row r="27" spans="1:23">
      <c r="A27" s="76" t="s">
        <v>25</v>
      </c>
      <c r="B27" s="222" t="s">
        <v>11</v>
      </c>
      <c r="C27" s="222"/>
      <c r="D27" s="222" t="s">
        <v>12</v>
      </c>
      <c r="E27" s="223"/>
      <c r="F27" s="77"/>
      <c r="G27" s="76" t="s">
        <v>25</v>
      </c>
      <c r="H27" s="222" t="s">
        <v>13</v>
      </c>
      <c r="I27" s="222"/>
      <c r="J27" s="222" t="s">
        <v>12</v>
      </c>
      <c r="K27" s="223"/>
      <c r="L27" s="77"/>
      <c r="M27" s="76" t="s">
        <v>25</v>
      </c>
      <c r="N27" s="222" t="s">
        <v>14</v>
      </c>
      <c r="O27" s="222"/>
      <c r="P27" s="222" t="s">
        <v>12</v>
      </c>
      <c r="Q27" s="223"/>
      <c r="R27" s="77"/>
      <c r="S27" s="76" t="s">
        <v>25</v>
      </c>
      <c r="T27" s="222" t="s">
        <v>15</v>
      </c>
      <c r="U27" s="222"/>
      <c r="V27" s="222" t="s">
        <v>12</v>
      </c>
      <c r="W27" s="223"/>
    </row>
    <row r="28" spans="1:23">
      <c r="A28" s="78">
        <v>1</v>
      </c>
      <c r="B28" s="224" t="str">
        <f>VLOOKUP($A28,$A$60:$D$63,2,FALSE)</f>
        <v>COMTAL 1</v>
      </c>
      <c r="C28" s="224"/>
      <c r="D28" s="225">
        <f>VLOOKUP($A28,$A$60:$D$63,4,FALSE)</f>
        <v>3.9999999999999998E-7</v>
      </c>
      <c r="E28" s="226"/>
      <c r="F28" s="21"/>
      <c r="G28" s="78">
        <v>1</v>
      </c>
      <c r="H28" s="224" t="str">
        <f>VLOOKUP($G28,$G$60:$J$63,2,FALSE)</f>
        <v xml:space="preserve">ESPOIR FOOT </v>
      </c>
      <c r="I28" s="224"/>
      <c r="J28" s="227">
        <f>VLOOKUP($G28,$G$60:$J$63,4,FALSE)</f>
        <v>3.9999999999999998E-7</v>
      </c>
      <c r="K28" s="228"/>
      <c r="L28" s="21"/>
      <c r="M28" s="78">
        <v>1</v>
      </c>
      <c r="N28" s="224" t="str">
        <f>VLOOKUP($M28,$M$60:$P$63,2,FALSE)</f>
        <v>COMTAL 2</v>
      </c>
      <c r="O28" s="224"/>
      <c r="P28" s="227">
        <f>VLOOKUP($M28,$M$60:$P$63,4,FALSE)</f>
        <v>3.9999999999999998E-7</v>
      </c>
      <c r="Q28" s="228"/>
      <c r="R28" s="21"/>
      <c r="S28" s="78">
        <v>1</v>
      </c>
      <c r="T28" s="224" t="str">
        <f>VLOOKUP($S28,$S$60:$V$63,2,FALSE)</f>
        <v>COMTAL 3</v>
      </c>
      <c r="U28" s="224"/>
      <c r="V28" s="227">
        <f>VLOOKUP($S28,$S$60:$V$63,4,FALSE)</f>
        <v>3.9999999999999998E-7</v>
      </c>
      <c r="W28" s="228"/>
    </row>
    <row r="29" spans="1:23">
      <c r="A29" s="78">
        <v>2</v>
      </c>
      <c r="B29" s="224" t="str">
        <f>VLOOKUP($A29,$A$60:$D$63,2,FALSE)</f>
        <v>OUEST AVEYRON</v>
      </c>
      <c r="C29" s="224"/>
      <c r="D29" s="225">
        <f>VLOOKUP($A29,$A$60:$D$63,4,FALSE)</f>
        <v>2.9999999999999999E-7</v>
      </c>
      <c r="E29" s="226"/>
      <c r="F29" s="21"/>
      <c r="G29" s="78">
        <v>2</v>
      </c>
      <c r="H29" s="224" t="str">
        <f>VLOOKUP($G29,$G$60:$J$63,2,FALSE)</f>
        <v>ST GENIEZ D OLT</v>
      </c>
      <c r="I29" s="224"/>
      <c r="J29" s="227">
        <f>VLOOKUP($G29,$G$60:$J$63,4,FALSE)</f>
        <v>2.9999999999999999E-7</v>
      </c>
      <c r="K29" s="228"/>
      <c r="L29" s="21"/>
      <c r="M29" s="78">
        <v>2</v>
      </c>
      <c r="N29" s="224" t="str">
        <f>VLOOKUP($M29,$M$60:$P$63,2,FALSE)</f>
        <v>LE MONASTERE</v>
      </c>
      <c r="O29" s="224"/>
      <c r="P29" s="227">
        <f>VLOOKUP($M29,$M$60:$P$63,4,FALSE)</f>
        <v>2.9999999999999999E-7</v>
      </c>
      <c r="Q29" s="228"/>
      <c r="R29" s="21"/>
      <c r="S29" s="78">
        <v>2</v>
      </c>
      <c r="T29" s="224" t="str">
        <f>VLOOKUP($S29,$S$60:$V$63,2,FALSE)</f>
        <v>AGEN GAGES</v>
      </c>
      <c r="U29" s="224"/>
      <c r="V29" s="227">
        <f>VLOOKUP($S29,$S$60:$V$63,4,FALSE)</f>
        <v>2.9999999999999999E-7</v>
      </c>
      <c r="W29" s="228"/>
    </row>
    <row r="30" spans="1:23">
      <c r="A30" s="78">
        <v>3</v>
      </c>
      <c r="B30" s="224" t="str">
        <f>VLOOKUP($A30,$A$60:$D$63,2,FALSE)</f>
        <v>LAISSAC</v>
      </c>
      <c r="C30" s="224"/>
      <c r="D30" s="225">
        <f>VLOOKUP($A30,$A$60:$D$63,4,FALSE)</f>
        <v>1.9999999999999999E-7</v>
      </c>
      <c r="E30" s="226"/>
      <c r="F30" s="21"/>
      <c r="G30" s="78">
        <v>3</v>
      </c>
      <c r="H30" s="224" t="str">
        <f>VLOOKUP($G30,$G$60:$J$63,2,FALSE)</f>
        <v>ONET</v>
      </c>
      <c r="I30" s="224"/>
      <c r="J30" s="227">
        <f>VLOOKUP($G30,$G$60:$J$63,4,FALSE)</f>
        <v>1.9999999999999999E-7</v>
      </c>
      <c r="K30" s="228"/>
      <c r="L30" s="21"/>
      <c r="M30" s="78">
        <v>3</v>
      </c>
      <c r="N30" s="224" t="str">
        <f>VLOOKUP($M30,$M$60:$P$63,2,FALSE)</f>
        <v>ESPALION</v>
      </c>
      <c r="O30" s="224"/>
      <c r="P30" s="227">
        <f>VLOOKUP($M30,$M$60:$P$63,4,FALSE)</f>
        <v>1.9999999999999999E-7</v>
      </c>
      <c r="Q30" s="228"/>
      <c r="R30" s="21"/>
      <c r="S30" s="78">
        <v>3</v>
      </c>
      <c r="T30" s="224" t="str">
        <f>VLOOKUP($S30,$S$60:$V$63,2,FALSE)</f>
        <v>RODEZ</v>
      </c>
      <c r="U30" s="224"/>
      <c r="V30" s="227">
        <f>VLOOKUP($S30,$S$60:$V$63,4,FALSE)</f>
        <v>1.9999999999999999E-7</v>
      </c>
      <c r="W30" s="228"/>
    </row>
    <row r="31" spans="1:23" ht="15.75" thickBot="1">
      <c r="A31" s="79">
        <v>4</v>
      </c>
      <c r="B31" s="236" t="str">
        <f>VLOOKUP($A31,$A$60:$D$63,2,FALSE)</f>
        <v>DRUELLE</v>
      </c>
      <c r="C31" s="236"/>
      <c r="D31" s="237">
        <f>VLOOKUP($A31,$A$60:$D$63,4,FALSE)</f>
        <v>9.9999999999999995E-8</v>
      </c>
      <c r="E31" s="238"/>
      <c r="F31" s="67"/>
      <c r="G31" s="79">
        <v>4</v>
      </c>
      <c r="H31" s="236" t="str">
        <f>VLOOKUP($G31,$G$60:$J$63,2,FALSE)</f>
        <v>MONTBAZENS RIGNAC 2</v>
      </c>
      <c r="I31" s="236"/>
      <c r="J31" s="231">
        <f>VLOOKUP($G31,$G$60:$J$63,4,FALSE)</f>
        <v>9.9999999999999995E-8</v>
      </c>
      <c r="K31" s="232"/>
      <c r="L31" s="67"/>
      <c r="M31" s="79">
        <v>4</v>
      </c>
      <c r="N31" s="236" t="str">
        <f>VLOOKUP($M31,$M$60:$P$63,2,FALSE)</f>
        <v>MONTBAZENS RIGNAC 1</v>
      </c>
      <c r="O31" s="236"/>
      <c r="P31" s="231">
        <f>VLOOKUP($M31,$M$60:$P$63,4,FALSE)</f>
        <v>9.9999999999999995E-8</v>
      </c>
      <c r="Q31" s="232"/>
      <c r="R31" s="67"/>
      <c r="S31" s="79">
        <v>4</v>
      </c>
      <c r="T31" s="229" t="str">
        <f>VLOOKUP($S31,$S$60:$V$63,2,FALSE)</f>
        <v>LARZAC VALLEE</v>
      </c>
      <c r="U31" s="230"/>
      <c r="V31" s="231">
        <f>VLOOKUP($S31,$S$60:$V$63,4,FALSE)</f>
        <v>9.9999999999999995E-8</v>
      </c>
      <c r="W31" s="232"/>
    </row>
    <row r="32" spans="1:23" ht="15.75" thickBot="1">
      <c r="A32" s="233" t="s">
        <v>26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5"/>
    </row>
    <row r="33" spans="1:24" ht="24.95" customHeight="1" thickBot="1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2"/>
    </row>
    <row r="34" spans="1:24" ht="16.350000000000001" customHeight="1" thickBot="1">
      <c r="A34" s="159" t="s">
        <v>27</v>
      </c>
      <c r="B34" s="160"/>
      <c r="C34" s="160"/>
      <c r="D34" s="160"/>
      <c r="E34" s="160"/>
      <c r="F34" s="160"/>
      <c r="G34" s="160"/>
      <c r="H34" s="160"/>
      <c r="I34" s="15" t="s">
        <v>9</v>
      </c>
      <c r="J34" s="161">
        <v>8.3333333333333332E-3</v>
      </c>
      <c r="K34" s="161"/>
      <c r="L34" s="161"/>
      <c r="M34" s="16" t="s">
        <v>10</v>
      </c>
      <c r="N34" s="15"/>
      <c r="O34" s="162"/>
      <c r="P34" s="162"/>
      <c r="Q34" s="162"/>
      <c r="R34" s="162"/>
      <c r="S34" s="162"/>
      <c r="T34" s="162"/>
      <c r="U34" s="162"/>
      <c r="V34" s="162"/>
      <c r="W34" s="163"/>
      <c r="X34" s="64"/>
    </row>
    <row r="35" spans="1:24" ht="45.75" customHeight="1" thickBot="1">
      <c r="A35" s="239" t="s">
        <v>61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31"/>
      <c r="M35" s="239" t="s">
        <v>60</v>
      </c>
      <c r="N35" s="162"/>
      <c r="O35" s="162"/>
      <c r="P35" s="162"/>
      <c r="Q35" s="162"/>
      <c r="R35" s="162"/>
      <c r="S35" s="162"/>
      <c r="T35" s="162"/>
      <c r="U35" s="162"/>
      <c r="V35" s="162"/>
      <c r="W35" s="163"/>
      <c r="X35" s="64"/>
    </row>
    <row r="36" spans="1:24" ht="14.45" customHeight="1">
      <c r="A36" s="83"/>
      <c r="B36" s="240" t="s">
        <v>28</v>
      </c>
      <c r="C36" s="240"/>
      <c r="D36" s="240" t="s">
        <v>21</v>
      </c>
      <c r="E36" s="241"/>
      <c r="F36" s="86" t="s">
        <v>57</v>
      </c>
      <c r="G36" s="84"/>
      <c r="H36" s="242" t="s">
        <v>28</v>
      </c>
      <c r="I36" s="242"/>
      <c r="J36" s="242" t="s">
        <v>21</v>
      </c>
      <c r="K36" s="243"/>
      <c r="L36" s="132" t="s">
        <v>57</v>
      </c>
      <c r="M36" s="85"/>
      <c r="N36" s="244" t="s">
        <v>28</v>
      </c>
      <c r="O36" s="244"/>
      <c r="P36" s="244" t="s">
        <v>21</v>
      </c>
      <c r="Q36" s="245"/>
      <c r="R36" s="132" t="s">
        <v>57</v>
      </c>
      <c r="S36" s="85"/>
      <c r="T36" s="244" t="s">
        <v>28</v>
      </c>
      <c r="U36" s="244"/>
      <c r="V36" s="244" t="s">
        <v>21</v>
      </c>
      <c r="W36" s="245"/>
      <c r="X36" s="132" t="s">
        <v>57</v>
      </c>
    </row>
    <row r="37" spans="1:24" ht="14.45" customHeight="1">
      <c r="A37" s="87">
        <v>0.5625</v>
      </c>
      <c r="B37" s="88" t="str">
        <f>IF($D$15="","3eme A",B30)</f>
        <v>3eme A</v>
      </c>
      <c r="C37" s="88" t="str">
        <f>IF($D$15="","4eme B",H31)</f>
        <v>4eme B</v>
      </c>
      <c r="D37" s="89"/>
      <c r="E37" s="90"/>
      <c r="F37" s="135"/>
      <c r="G37" s="87">
        <v>0.5625</v>
      </c>
      <c r="H37" s="88" t="str">
        <f>IF($D$15="","3eme C",N30)</f>
        <v>3eme C</v>
      </c>
      <c r="I37" s="88" t="str">
        <f>IF($D$15="","4eme D",T31)</f>
        <v>4eme D</v>
      </c>
      <c r="J37" s="89"/>
      <c r="K37" s="90"/>
      <c r="L37" s="135"/>
      <c r="M37" s="91">
        <v>0.58333333333333337</v>
      </c>
      <c r="N37" s="92" t="str">
        <f>IF($D$15="","1er A",B28)</f>
        <v>1er A</v>
      </c>
      <c r="O37" s="92" t="str">
        <f>IF($D$15="","2eme B",H29)</f>
        <v>2eme B</v>
      </c>
      <c r="P37" s="93"/>
      <c r="Q37" s="94"/>
      <c r="R37" s="135"/>
      <c r="S37" s="91">
        <v>0.58333333333333337</v>
      </c>
      <c r="T37" s="92" t="str">
        <f>IF($D$15="","1er C",N28)</f>
        <v>1er C</v>
      </c>
      <c r="U37" s="92" t="str">
        <f>IF($D$15="","2eme D",T29)</f>
        <v>2eme D</v>
      </c>
      <c r="V37" s="93"/>
      <c r="W37" s="94"/>
      <c r="X37" s="135"/>
    </row>
    <row r="38" spans="1:24" ht="14.45" customHeight="1" thickBot="1">
      <c r="A38" s="95">
        <v>0.57291666666666663</v>
      </c>
      <c r="B38" s="96" t="str">
        <f>IF($D$15="","3eme B",H30)</f>
        <v>3eme B</v>
      </c>
      <c r="C38" s="96" t="str">
        <f>IF($D$15="","4eme A",B31)</f>
        <v>4eme A</v>
      </c>
      <c r="D38" s="97"/>
      <c r="E38" s="98"/>
      <c r="F38" s="136"/>
      <c r="G38" s="95">
        <v>0.57291666666666663</v>
      </c>
      <c r="H38" s="96" t="str">
        <f>IF($D$15="","3eme D",T30)</f>
        <v>3eme D</v>
      </c>
      <c r="I38" s="96" t="str">
        <f>IF($D$15="","4eme C",N31)</f>
        <v>4eme C</v>
      </c>
      <c r="J38" s="97"/>
      <c r="K38" s="98"/>
      <c r="L38" s="136"/>
      <c r="M38" s="99">
        <v>0.59375</v>
      </c>
      <c r="N38" s="100" t="str">
        <f>IF($D$15="","1er B",H28)</f>
        <v>1er B</v>
      </c>
      <c r="O38" s="100" t="str">
        <f>IF($D$15="","2eme A",B29)</f>
        <v>2eme A</v>
      </c>
      <c r="P38" s="101"/>
      <c r="Q38" s="102"/>
      <c r="R38" s="136"/>
      <c r="S38" s="99">
        <v>0.59375</v>
      </c>
      <c r="T38" s="100" t="str">
        <f>IF($D$15="","1er D",T28)</f>
        <v>1er D</v>
      </c>
      <c r="U38" s="100" t="str">
        <f>IF($D$15="","2eme C",N29)</f>
        <v>2eme C</v>
      </c>
      <c r="V38" s="101"/>
      <c r="W38" s="102"/>
      <c r="X38" s="136"/>
    </row>
    <row r="39" spans="1:24" ht="5.0999999999999996" customHeight="1" thickBot="1">
      <c r="A39" s="32"/>
      <c r="D39" s="64"/>
      <c r="E39" s="64"/>
      <c r="I39" s="65"/>
      <c r="J39" s="64"/>
      <c r="K39" s="66"/>
      <c r="L39" s="133"/>
      <c r="M39" s="32"/>
      <c r="P39" s="64"/>
      <c r="Q39" s="64"/>
      <c r="R39" s="64"/>
      <c r="V39" s="64"/>
      <c r="W39" s="66"/>
    </row>
    <row r="40" spans="1:24" ht="14.45" customHeight="1">
      <c r="A40" s="83"/>
      <c r="B40" s="240" t="s">
        <v>29</v>
      </c>
      <c r="C40" s="240"/>
      <c r="D40" s="240" t="s">
        <v>21</v>
      </c>
      <c r="E40" s="241"/>
      <c r="F40" s="35"/>
      <c r="G40" s="83"/>
      <c r="H40" s="240" t="s">
        <v>30</v>
      </c>
      <c r="I40" s="240"/>
      <c r="J40" s="240" t="s">
        <v>21</v>
      </c>
      <c r="K40" s="241"/>
      <c r="L40" s="134"/>
      <c r="M40" s="103"/>
      <c r="N40" s="246" t="s">
        <v>29</v>
      </c>
      <c r="O40" s="246"/>
      <c r="P40" s="246" t="s">
        <v>21</v>
      </c>
      <c r="Q40" s="247"/>
      <c r="R40" s="86"/>
      <c r="S40" s="103"/>
      <c r="T40" s="246" t="s">
        <v>30</v>
      </c>
      <c r="U40" s="246"/>
      <c r="V40" s="246" t="s">
        <v>21</v>
      </c>
      <c r="W40" s="247"/>
    </row>
    <row r="41" spans="1:24" ht="14.45" customHeight="1">
      <c r="A41" s="87">
        <v>0.60416666666666663</v>
      </c>
      <c r="B41" s="88" t="str">
        <f>IF(D37&lt;E37,B37,IF(D37=E37," ",C37))</f>
        <v xml:space="preserve"> </v>
      </c>
      <c r="C41" s="88" t="str">
        <f>IF(J37&lt;K37,H37,IF(J37=K37," ",I37))</f>
        <v xml:space="preserve"> </v>
      </c>
      <c r="D41" s="89"/>
      <c r="E41" s="90"/>
      <c r="F41" s="135"/>
      <c r="G41" s="87">
        <v>0.60416666666666663</v>
      </c>
      <c r="H41" s="88" t="str">
        <f>IF(D37&gt;E37,B37,IF(D37=E37," ",C37))</f>
        <v xml:space="preserve"> </v>
      </c>
      <c r="I41" s="88" t="str">
        <f>IF(J37&gt;K37,H37,IF(J37=K37," ",I37))</f>
        <v xml:space="preserve"> </v>
      </c>
      <c r="J41" s="89"/>
      <c r="K41" s="90"/>
      <c r="L41" s="135"/>
      <c r="M41" s="91">
        <v>0.625</v>
      </c>
      <c r="N41" s="92" t="str">
        <f>IF(P37&lt;Q37,N37,IF(P37=Q37," ",O37))</f>
        <v xml:space="preserve"> </v>
      </c>
      <c r="O41" s="92" t="str">
        <f>IF(V37&lt;W37,T37,IF(V37=W37," ",U37))</f>
        <v xml:space="preserve"> </v>
      </c>
      <c r="P41" s="93"/>
      <c r="Q41" s="94"/>
      <c r="R41" s="135"/>
      <c r="S41" s="91">
        <v>0.625</v>
      </c>
      <c r="T41" s="92" t="str">
        <f>IF(P37&gt;Q37,N37,IF(P37=Q37," ",O37))</f>
        <v xml:space="preserve"> </v>
      </c>
      <c r="U41" s="92" t="str">
        <f>IF(V37&gt;W37,T37,IF(V37=W37," ",U37))</f>
        <v xml:space="preserve"> </v>
      </c>
      <c r="V41" s="93"/>
      <c r="W41" s="94"/>
      <c r="X41" s="135"/>
    </row>
    <row r="42" spans="1:24" ht="14.45" customHeight="1" thickBot="1">
      <c r="A42" s="95">
        <v>0.61458333333333337</v>
      </c>
      <c r="B42" s="96" t="str">
        <f>IF(D38&lt;E38,B38,IF(D38=E38," ",C38))</f>
        <v xml:space="preserve"> </v>
      </c>
      <c r="C42" s="96" t="str">
        <f>IF(J38&lt;K38,H38,IF(J38=K38," ",I38))</f>
        <v xml:space="preserve"> </v>
      </c>
      <c r="D42" s="97"/>
      <c r="E42" s="98"/>
      <c r="F42" s="136"/>
      <c r="G42" s="95">
        <v>0.61458333333333337</v>
      </c>
      <c r="H42" s="96" t="str">
        <f>IF(D38&gt;E38,B38,IF(D38=E38," ",C38))</f>
        <v xml:space="preserve"> </v>
      </c>
      <c r="I42" s="96" t="str">
        <f>IF(J38&gt;K38,H38,IF(J38=K38," ",I38))</f>
        <v xml:space="preserve"> </v>
      </c>
      <c r="J42" s="97"/>
      <c r="K42" s="98"/>
      <c r="L42" s="136"/>
      <c r="M42" s="99">
        <v>0.63541666666666663</v>
      </c>
      <c r="N42" s="92" t="str">
        <f>IF(P38&lt;Q38,N38,IF(P38=Q38," ",O38))</f>
        <v xml:space="preserve"> </v>
      </c>
      <c r="O42" s="92" t="str">
        <f>IF(V38&lt;W38,T38,IF(V38=W38," ",U38))</f>
        <v xml:space="preserve"> </v>
      </c>
      <c r="P42" s="101"/>
      <c r="Q42" s="102"/>
      <c r="R42" s="136"/>
      <c r="S42" s="99">
        <v>0.63541666666666663</v>
      </c>
      <c r="T42" s="92" t="str">
        <f>IF(P38&gt;Q38,N38,IF(P38=Q38," ",O38))</f>
        <v xml:space="preserve"> </v>
      </c>
      <c r="U42" s="92" t="str">
        <f>IF(V38&gt;W38,T38,IF(V38=W38," ",U38))</f>
        <v xml:space="preserve"> </v>
      </c>
      <c r="V42" s="101"/>
      <c r="W42" s="102"/>
      <c r="X42" s="136"/>
    </row>
    <row r="43" spans="1:24" ht="5.0999999999999996" customHeight="1" thickBot="1">
      <c r="A43" s="32"/>
      <c r="D43" s="64"/>
      <c r="E43" s="64"/>
      <c r="I43" s="65"/>
      <c r="J43" s="64"/>
      <c r="K43" s="66"/>
      <c r="L43" s="133"/>
      <c r="M43" s="32"/>
      <c r="P43" s="64"/>
      <c r="Q43" s="64"/>
      <c r="R43" s="64"/>
      <c r="V43" s="64"/>
      <c r="W43" s="66"/>
    </row>
    <row r="44" spans="1:24" ht="14.45" customHeight="1">
      <c r="A44" s="83"/>
      <c r="B44" s="240" t="s">
        <v>31</v>
      </c>
      <c r="C44" s="240"/>
      <c r="D44" s="240" t="s">
        <v>21</v>
      </c>
      <c r="E44" s="241"/>
      <c r="F44" s="135"/>
      <c r="G44" s="83"/>
      <c r="H44" s="240" t="s">
        <v>32</v>
      </c>
      <c r="I44" s="240"/>
      <c r="J44" s="240" t="s">
        <v>21</v>
      </c>
      <c r="K44" s="241"/>
      <c r="L44" s="135"/>
      <c r="M44" s="103"/>
      <c r="N44" s="246" t="s">
        <v>31</v>
      </c>
      <c r="O44" s="246"/>
      <c r="P44" s="246" t="s">
        <v>21</v>
      </c>
      <c r="Q44" s="247"/>
      <c r="R44" s="135"/>
      <c r="S44" s="103"/>
      <c r="T44" s="246" t="s">
        <v>33</v>
      </c>
      <c r="U44" s="246"/>
      <c r="V44" s="246" t="s">
        <v>21</v>
      </c>
      <c r="W44" s="247"/>
      <c r="X44" s="135"/>
    </row>
    <row r="45" spans="1:24" ht="14.45" customHeight="1" thickBot="1">
      <c r="A45" s="95">
        <v>0.64583333333333337</v>
      </c>
      <c r="B45" s="96" t="str">
        <f>IF(D41&lt;E41,B41,IF(D41=E41," ",C41))</f>
        <v xml:space="preserve"> </v>
      </c>
      <c r="C45" s="96" t="str">
        <f>IF(D42&lt;E42,B42,IF(D42=E42," ",C42))</f>
        <v xml:space="preserve"> </v>
      </c>
      <c r="D45" s="97"/>
      <c r="E45" s="98"/>
      <c r="F45" s="136"/>
      <c r="G45" s="95">
        <v>0.64583333333333337</v>
      </c>
      <c r="H45" s="96" t="str">
        <f>IF(D41&gt;E41,B41,IF(D41=E41," ",C41))</f>
        <v xml:space="preserve"> </v>
      </c>
      <c r="I45" s="96" t="str">
        <f>IF(D42&gt;E42,B42,IF(D42=E42," ",C42))</f>
        <v xml:space="preserve"> </v>
      </c>
      <c r="J45" s="97"/>
      <c r="K45" s="98"/>
      <c r="L45" s="136"/>
      <c r="M45" s="99">
        <v>0.65625</v>
      </c>
      <c r="N45" s="100" t="str">
        <f>IF(P41&lt;Q41,N41,IF(P41=Q41," ",O41))</f>
        <v xml:space="preserve"> </v>
      </c>
      <c r="O45" s="100" t="str">
        <f>IF(P42&lt;Q42,N42,IF(P42=Q42," ",O42))</f>
        <v xml:space="preserve"> </v>
      </c>
      <c r="P45" s="101"/>
      <c r="Q45" s="102"/>
      <c r="R45" s="136"/>
      <c r="S45" s="99">
        <v>0.65625</v>
      </c>
      <c r="T45" s="100" t="str">
        <f>IF(P41&gt;Q41,N41,IF(P41=Q41," ",O41))</f>
        <v xml:space="preserve"> </v>
      </c>
      <c r="U45" s="100" t="str">
        <f>IF(P42&gt;Q42,N42,IF(P42=Q42," ",O42))</f>
        <v xml:space="preserve"> </v>
      </c>
      <c r="V45" s="101"/>
      <c r="W45" s="102"/>
      <c r="X45" s="136"/>
    </row>
    <row r="46" spans="1:24" ht="16.5" customHeight="1" thickBot="1">
      <c r="A46" s="104"/>
      <c r="B46" s="162" t="s">
        <v>56</v>
      </c>
      <c r="C46" s="162"/>
      <c r="D46" s="105"/>
      <c r="E46" s="105"/>
      <c r="F46" s="64"/>
      <c r="G46" s="106"/>
      <c r="H46" s="162" t="s">
        <v>56</v>
      </c>
      <c r="I46" s="162"/>
      <c r="J46" s="105"/>
      <c r="K46" s="107"/>
      <c r="L46" s="133"/>
      <c r="M46" s="104"/>
      <c r="N46" s="162" t="s">
        <v>56</v>
      </c>
      <c r="O46" s="162"/>
      <c r="P46" s="105"/>
      <c r="Q46" s="105"/>
      <c r="R46" s="64"/>
      <c r="S46" s="106"/>
      <c r="T46" s="162" t="s">
        <v>56</v>
      </c>
      <c r="U46" s="162"/>
      <c r="V46" s="105"/>
      <c r="W46" s="107"/>
    </row>
    <row r="47" spans="1:24" ht="14.45" customHeight="1">
      <c r="A47" s="83"/>
      <c r="B47" s="240" t="s">
        <v>34</v>
      </c>
      <c r="C47" s="240"/>
      <c r="D47" s="240" t="s">
        <v>21</v>
      </c>
      <c r="E47" s="241"/>
      <c r="F47" s="135"/>
      <c r="G47" s="83"/>
      <c r="H47" s="240" t="s">
        <v>35</v>
      </c>
      <c r="I47" s="240"/>
      <c r="J47" s="240" t="s">
        <v>21</v>
      </c>
      <c r="K47" s="241"/>
      <c r="L47" s="135"/>
      <c r="M47" s="103"/>
      <c r="N47" s="246" t="s">
        <v>34</v>
      </c>
      <c r="O47" s="246"/>
      <c r="P47" s="246" t="s">
        <v>21</v>
      </c>
      <c r="Q47" s="247"/>
      <c r="R47" s="135"/>
      <c r="S47" s="103"/>
      <c r="T47" s="246" t="s">
        <v>35</v>
      </c>
      <c r="U47" s="246"/>
      <c r="V47" s="246" t="s">
        <v>21</v>
      </c>
      <c r="W47" s="247"/>
      <c r="X47" s="135"/>
    </row>
    <row r="48" spans="1:24" ht="14.45" customHeight="1" thickBot="1">
      <c r="A48" s="95">
        <v>0.66666666666666663</v>
      </c>
      <c r="B48" s="96"/>
      <c r="C48" s="96"/>
      <c r="D48" s="97"/>
      <c r="E48" s="98">
        <v>0</v>
      </c>
      <c r="F48" s="136"/>
      <c r="G48" s="95">
        <v>0.6875</v>
      </c>
      <c r="H48" s="96" t="str">
        <f>IF(J41&gt;K41,H41,IF(J41=K41," ",I41))</f>
        <v xml:space="preserve"> </v>
      </c>
      <c r="I48" s="96" t="str">
        <f>IF(J42&gt;K42,H42,IF(J42=K42," ",I42))</f>
        <v xml:space="preserve"> </v>
      </c>
      <c r="J48" s="97"/>
      <c r="K48" s="98"/>
      <c r="L48" s="136"/>
      <c r="M48" s="99">
        <v>0.67708333333333337</v>
      </c>
      <c r="N48" s="100" t="str">
        <f>IF(V41&lt;W41,T41,IF(V41=W41," ",U41))</f>
        <v xml:space="preserve"> </v>
      </c>
      <c r="O48" s="100" t="str">
        <f>IF(V42&lt;W42,T42,IF(V42=W42," ",U42))</f>
        <v xml:space="preserve"> </v>
      </c>
      <c r="P48" s="101"/>
      <c r="Q48" s="102"/>
      <c r="R48" s="136"/>
      <c r="S48" s="99">
        <v>0.69791666666666663</v>
      </c>
      <c r="T48" s="100" t="str">
        <f>IF(V41&gt;W41,T41,IF(V41=W41," ",U41))</f>
        <v xml:space="preserve"> </v>
      </c>
      <c r="U48" s="100" t="str">
        <f>IF(V42&gt;W42,T42,IF(V42=W42," ",U42))</f>
        <v xml:space="preserve"> </v>
      </c>
      <c r="V48" s="101"/>
      <c r="W48" s="102"/>
      <c r="X48" s="136"/>
    </row>
    <row r="49" spans="1:24" ht="5.0999999999999996" customHeight="1" thickBot="1">
      <c r="A49" s="68"/>
      <c r="B49" s="69"/>
      <c r="C49" s="69"/>
      <c r="D49" s="70"/>
      <c r="E49" s="70"/>
      <c r="F49" s="65"/>
      <c r="G49" s="71"/>
      <c r="H49" s="69"/>
      <c r="I49" s="69"/>
      <c r="J49" s="70"/>
      <c r="K49" s="70"/>
      <c r="L49" s="65"/>
      <c r="M49" s="71"/>
      <c r="N49" s="69"/>
      <c r="O49" s="69"/>
      <c r="P49" s="70"/>
      <c r="Q49" s="70"/>
      <c r="R49" s="65"/>
      <c r="S49" s="72"/>
      <c r="T49" s="73"/>
      <c r="U49" s="73"/>
      <c r="V49" s="74"/>
      <c r="W49" s="75"/>
    </row>
    <row r="50" spans="1:24" ht="14.45" customHeight="1" thickBot="1">
      <c r="A50" s="252" t="s">
        <v>36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20"/>
      <c r="U50" s="220"/>
      <c r="V50" s="220"/>
      <c r="W50" s="221"/>
    </row>
    <row r="51" spans="1:24" ht="14.45" customHeight="1">
      <c r="A51" s="108">
        <v>1</v>
      </c>
      <c r="B51" s="254" t="str">
        <f>IF(V48&gt;W48,T48,IF(V48=W48," ",U48))</f>
        <v xml:space="preserve"> </v>
      </c>
      <c r="C51" s="255"/>
      <c r="D51" s="255"/>
      <c r="E51" s="255"/>
      <c r="F51" s="256"/>
      <c r="G51" s="108">
        <v>5</v>
      </c>
      <c r="H51" s="254" t="str">
        <f>IF(V45&gt;W45,T45,IF(V45=W45," ",U45))</f>
        <v xml:space="preserve"> </v>
      </c>
      <c r="I51" s="255"/>
      <c r="J51" s="255"/>
      <c r="K51" s="255"/>
      <c r="L51" s="256"/>
      <c r="M51" s="108">
        <v>9</v>
      </c>
      <c r="N51" s="254" t="str">
        <f>IF(J48&gt;K48,H48,IF(J48=K48," ",I48))</f>
        <v xml:space="preserve"> </v>
      </c>
      <c r="O51" s="255"/>
      <c r="P51" s="255"/>
      <c r="Q51" s="255"/>
      <c r="R51" s="256"/>
      <c r="S51" s="109">
        <v>13</v>
      </c>
      <c r="T51" s="257" t="str">
        <f>IF(J45&gt;K45,H45,IF(J45=K45," ",I45))</f>
        <v xml:space="preserve"> </v>
      </c>
      <c r="U51" s="255"/>
      <c r="V51" s="255"/>
      <c r="W51" s="256"/>
      <c r="X51" s="110"/>
    </row>
    <row r="52" spans="1:24" ht="14.45" customHeight="1">
      <c r="A52" s="78">
        <v>2</v>
      </c>
      <c r="B52" s="248" t="str">
        <f>IF(V48&lt;W48,T48,IF(V48=W48," ",U48))</f>
        <v xml:space="preserve"> </v>
      </c>
      <c r="C52" s="249"/>
      <c r="D52" s="249"/>
      <c r="E52" s="249"/>
      <c r="F52" s="250"/>
      <c r="G52" s="78">
        <v>6</v>
      </c>
      <c r="H52" s="248" t="str">
        <f>IF(V45&lt;W45,T45,IF(V45=W45," ",U45))</f>
        <v xml:space="preserve"> </v>
      </c>
      <c r="I52" s="249"/>
      <c r="J52" s="249"/>
      <c r="K52" s="249"/>
      <c r="L52" s="250"/>
      <c r="M52" s="78">
        <v>10</v>
      </c>
      <c r="N52" s="248" t="str">
        <f>IF(J48&lt;K48,H48,IF(J48=K48," ",I48))</f>
        <v xml:space="preserve"> </v>
      </c>
      <c r="O52" s="249"/>
      <c r="P52" s="249"/>
      <c r="Q52" s="249"/>
      <c r="R52" s="250"/>
      <c r="S52" s="111">
        <v>14</v>
      </c>
      <c r="T52" s="251" t="str">
        <f>IF(J45&lt;K45,H45,IF(J45=K45," ",I45))</f>
        <v xml:space="preserve"> </v>
      </c>
      <c r="U52" s="249"/>
      <c r="V52" s="249"/>
      <c r="W52" s="250"/>
      <c r="X52" s="110"/>
    </row>
    <row r="53" spans="1:24" ht="14.45" customHeight="1">
      <c r="A53" s="78">
        <v>3</v>
      </c>
      <c r="B53" s="248" t="str">
        <f>IF(P48&gt;Q48,N48,IF(P48=Q48," ",O48))</f>
        <v xml:space="preserve"> </v>
      </c>
      <c r="C53" s="249"/>
      <c r="D53" s="249"/>
      <c r="E53" s="249"/>
      <c r="F53" s="250"/>
      <c r="G53" s="78">
        <v>7</v>
      </c>
      <c r="H53" s="248" t="str">
        <f>IF(P45&gt;Q45,N45,IF(P45=Q45," ",O45))</f>
        <v xml:space="preserve"> </v>
      </c>
      <c r="I53" s="249"/>
      <c r="J53" s="249"/>
      <c r="K53" s="249"/>
      <c r="L53" s="250"/>
      <c r="M53" s="78">
        <v>11</v>
      </c>
      <c r="N53" s="248"/>
      <c r="O53" s="249"/>
      <c r="P53" s="249"/>
      <c r="Q53" s="249"/>
      <c r="R53" s="250"/>
      <c r="S53" s="111">
        <v>15</v>
      </c>
      <c r="T53" s="251" t="str">
        <f>IF(D45&gt;E45,B45,IF(D45=E45," ",C45))</f>
        <v xml:space="preserve"> </v>
      </c>
      <c r="U53" s="249"/>
      <c r="V53" s="249"/>
      <c r="W53" s="250"/>
      <c r="X53" s="110"/>
    </row>
    <row r="54" spans="1:24" ht="14.45" customHeight="1" thickBot="1">
      <c r="A54" s="79">
        <v>4</v>
      </c>
      <c r="B54" s="262" t="str">
        <f>IF(P48&lt;Q48,N48,IF(P48=Q48," ",O48))</f>
        <v xml:space="preserve"> </v>
      </c>
      <c r="C54" s="263"/>
      <c r="D54" s="263"/>
      <c r="E54" s="263"/>
      <c r="F54" s="264"/>
      <c r="G54" s="79">
        <v>8</v>
      </c>
      <c r="H54" s="262" t="str">
        <f>IF(P45&lt;Q45,N45,IF(P45=Q45," ",O45))</f>
        <v xml:space="preserve"> </v>
      </c>
      <c r="I54" s="263"/>
      <c r="J54" s="263"/>
      <c r="K54" s="263"/>
      <c r="L54" s="264"/>
      <c r="M54" s="79">
        <v>12</v>
      </c>
      <c r="N54" s="262" t="str">
        <f>IF(D48&lt;E48,B48,IF(D48=E48," ",C48))</f>
        <v xml:space="preserve"> </v>
      </c>
      <c r="O54" s="263"/>
      <c r="P54" s="263"/>
      <c r="Q54" s="263"/>
      <c r="R54" s="264"/>
      <c r="S54" s="112">
        <v>16</v>
      </c>
      <c r="T54" s="265" t="str">
        <f>IF(D45&lt;E45,B45,IF(D45=E45," ",C45))</f>
        <v xml:space="preserve"> </v>
      </c>
      <c r="U54" s="263"/>
      <c r="V54" s="263"/>
      <c r="W54" s="264"/>
      <c r="X54" s="110"/>
    </row>
    <row r="55" spans="1:24" ht="15" customHeight="1" thickBot="1">
      <c r="A55" s="266" t="s">
        <v>58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8"/>
      <c r="U55" s="268"/>
      <c r="V55" s="268"/>
      <c r="W55" s="269"/>
    </row>
    <row r="56" spans="1:24" ht="189.75" customHeight="1">
      <c r="A56" s="270" t="s">
        <v>37</v>
      </c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</row>
    <row r="57" spans="1:24" hidden="1"/>
    <row r="58" spans="1:24" ht="16.5" hidden="1" thickBot="1">
      <c r="A58" s="164" t="s">
        <v>38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3"/>
    </row>
    <row r="59" spans="1:24" ht="14.45" hidden="1" customHeight="1">
      <c r="A59" s="113"/>
      <c r="B59" s="222" t="s">
        <v>39</v>
      </c>
      <c r="C59" s="222"/>
      <c r="D59" s="222" t="s">
        <v>12</v>
      </c>
      <c r="E59" s="261"/>
      <c r="F59" s="258"/>
      <c r="G59" s="114"/>
      <c r="H59" s="222" t="s">
        <v>40</v>
      </c>
      <c r="I59" s="222"/>
      <c r="J59" s="222" t="s">
        <v>12</v>
      </c>
      <c r="K59" s="261"/>
      <c r="L59" s="77"/>
      <c r="M59" s="114"/>
      <c r="N59" s="222" t="s">
        <v>41</v>
      </c>
      <c r="O59" s="222"/>
      <c r="P59" s="222" t="s">
        <v>12</v>
      </c>
      <c r="Q59" s="261"/>
      <c r="R59" s="77"/>
      <c r="S59" s="113"/>
      <c r="T59" s="222" t="s">
        <v>42</v>
      </c>
      <c r="U59" s="222"/>
      <c r="V59" s="222" t="s">
        <v>12</v>
      </c>
      <c r="W59" s="223"/>
    </row>
    <row r="60" spans="1:24" ht="14.45" hidden="1" customHeight="1">
      <c r="A60" s="115">
        <f>RANK(D60,$D$60:$D$63)</f>
        <v>1</v>
      </c>
      <c r="B60" s="116" t="str">
        <f>B9</f>
        <v>COMTAL 1</v>
      </c>
      <c r="C60" s="116">
        <f>D15-E15+D19-E19+D23-E23</f>
        <v>0</v>
      </c>
      <c r="D60" s="227">
        <f>D9+4/10000000</f>
        <v>3.9999999999999998E-7</v>
      </c>
      <c r="E60" s="272"/>
      <c r="F60" s="259"/>
      <c r="G60" s="117">
        <f>RANK(J60,$J$60:$J$63)</f>
        <v>1</v>
      </c>
      <c r="H60" s="116" t="str">
        <f>H9</f>
        <v xml:space="preserve">ESPOIR FOOT </v>
      </c>
      <c r="I60" s="116">
        <f>J15-K15+J19-K19+J23-K23</f>
        <v>0</v>
      </c>
      <c r="J60" s="227">
        <f>J9+4/10000000</f>
        <v>3.9999999999999998E-7</v>
      </c>
      <c r="K60" s="272"/>
      <c r="L60" s="21"/>
      <c r="M60" s="117">
        <f>RANK(P60,$P$60:$P$63)</f>
        <v>1</v>
      </c>
      <c r="N60" s="116" t="str">
        <f>N9</f>
        <v>COMTAL 2</v>
      </c>
      <c r="O60" s="116">
        <f>P15-Q15+P19-Q19+P23-Q23</f>
        <v>0</v>
      </c>
      <c r="P60" s="227">
        <f>P9+4/10000000</f>
        <v>3.9999999999999998E-7</v>
      </c>
      <c r="Q60" s="272"/>
      <c r="R60" s="21"/>
      <c r="S60" s="115">
        <f>RANK(V60,$V$60:$V$63)</f>
        <v>1</v>
      </c>
      <c r="T60" s="116" t="str">
        <f>T9</f>
        <v>COMTAL 3</v>
      </c>
      <c r="U60" s="116">
        <f>V15-W15+V19-W19+V23-W23</f>
        <v>0</v>
      </c>
      <c r="V60" s="227">
        <f>V9+4/10000000</f>
        <v>3.9999999999999998E-7</v>
      </c>
      <c r="W60" s="228"/>
    </row>
    <row r="61" spans="1:24" ht="14.45" hidden="1" customHeight="1">
      <c r="A61" s="115">
        <f t="shared" ref="A61:A63" si="0">RANK(D61,$D$60:$D$63)</f>
        <v>2</v>
      </c>
      <c r="B61" s="116" t="str">
        <f>B10</f>
        <v>OUEST AVEYRON</v>
      </c>
      <c r="C61" s="116">
        <f>E15-D15+D20-E20+D24-E24</f>
        <v>0</v>
      </c>
      <c r="D61" s="227">
        <f>D10+3/10000000</f>
        <v>2.9999999999999999E-7</v>
      </c>
      <c r="E61" s="272"/>
      <c r="F61" s="259"/>
      <c r="G61" s="117">
        <f t="shared" ref="G61:G63" si="1">RANK(J61,$J$60:$J$63)</f>
        <v>2</v>
      </c>
      <c r="H61" s="116" t="str">
        <f>H10</f>
        <v>ST GENIEZ D OLT</v>
      </c>
      <c r="I61" s="116">
        <f>K15-J15+J20-K20+J24-K24</f>
        <v>0</v>
      </c>
      <c r="J61" s="227">
        <f>J10+3/10000000</f>
        <v>2.9999999999999999E-7</v>
      </c>
      <c r="K61" s="272"/>
      <c r="L61" s="21"/>
      <c r="M61" s="117">
        <f t="shared" ref="M61:M63" si="2">RANK(P61,$P$60:$P$63)</f>
        <v>2</v>
      </c>
      <c r="N61" s="116" t="str">
        <f>N10</f>
        <v>LE MONASTERE</v>
      </c>
      <c r="O61" s="116">
        <f>Q15-P15+P20-Q20+P24-Q24</f>
        <v>0</v>
      </c>
      <c r="P61" s="227">
        <f>P10+3/10000000</f>
        <v>2.9999999999999999E-7</v>
      </c>
      <c r="Q61" s="272"/>
      <c r="R61" s="21"/>
      <c r="S61" s="115">
        <f t="shared" ref="S61:S63" si="3">RANK(V61,$V$60:$V$63)</f>
        <v>2</v>
      </c>
      <c r="T61" s="116" t="str">
        <f>T10</f>
        <v>AGEN GAGES</v>
      </c>
      <c r="U61" s="116">
        <f>W15-V15+V20-W20+V24-W24</f>
        <v>0</v>
      </c>
      <c r="V61" s="227">
        <f>V10+3/10000000</f>
        <v>2.9999999999999999E-7</v>
      </c>
      <c r="W61" s="228"/>
    </row>
    <row r="62" spans="1:24" ht="14.45" hidden="1" customHeight="1">
      <c r="A62" s="115">
        <f t="shared" si="0"/>
        <v>3</v>
      </c>
      <c r="B62" s="116" t="str">
        <f>B11</f>
        <v>LAISSAC</v>
      </c>
      <c r="C62" s="116">
        <f>D16-E16+E19-D19+E24-D24</f>
        <v>0</v>
      </c>
      <c r="D62" s="227">
        <f>D11+2/10000000</f>
        <v>1.9999999999999999E-7</v>
      </c>
      <c r="E62" s="272"/>
      <c r="F62" s="259"/>
      <c r="G62" s="117">
        <f t="shared" si="1"/>
        <v>3</v>
      </c>
      <c r="H62" s="116" t="str">
        <f>H11</f>
        <v>ONET</v>
      </c>
      <c r="I62" s="116">
        <f>J16-K16+K19-J19+K24-J24</f>
        <v>0</v>
      </c>
      <c r="J62" s="227">
        <f>J11+2/10000000</f>
        <v>1.9999999999999999E-7</v>
      </c>
      <c r="K62" s="272"/>
      <c r="L62" s="21"/>
      <c r="M62" s="117">
        <f t="shared" si="2"/>
        <v>3</v>
      </c>
      <c r="N62" s="116" t="str">
        <f>N11</f>
        <v>ESPALION</v>
      </c>
      <c r="O62" s="116">
        <f>P16-Q16+Q19-P19+Q24-P24</f>
        <v>0</v>
      </c>
      <c r="P62" s="227">
        <f>P11+2/10000000</f>
        <v>1.9999999999999999E-7</v>
      </c>
      <c r="Q62" s="272"/>
      <c r="R62" s="21"/>
      <c r="S62" s="115">
        <f t="shared" si="3"/>
        <v>3</v>
      </c>
      <c r="T62" s="116" t="str">
        <f>T11</f>
        <v>RODEZ</v>
      </c>
      <c r="U62" s="116">
        <f>V16-W16+W19-V19+W24-V24</f>
        <v>0</v>
      </c>
      <c r="V62" s="227">
        <f>V11+2/10000000</f>
        <v>1.9999999999999999E-7</v>
      </c>
      <c r="W62" s="228"/>
    </row>
    <row r="63" spans="1:24" ht="14.45" hidden="1" customHeight="1">
      <c r="A63" s="118">
        <f t="shared" si="0"/>
        <v>4</v>
      </c>
      <c r="B63" s="119" t="str">
        <f>B12</f>
        <v>DRUELLE</v>
      </c>
      <c r="C63" s="119">
        <f>E16-D16+E20-D20+E23-D23</f>
        <v>0</v>
      </c>
      <c r="D63" s="231">
        <f>D12+1/10000000</f>
        <v>9.9999999999999995E-8</v>
      </c>
      <c r="E63" s="273"/>
      <c r="F63" s="260"/>
      <c r="G63" s="120">
        <f t="shared" si="1"/>
        <v>4</v>
      </c>
      <c r="H63" s="119" t="str">
        <f>H12</f>
        <v>MONTBAZENS RIGNAC 2</v>
      </c>
      <c r="I63" s="119">
        <f>K16-J16+K20-J20+K23-J23</f>
        <v>0</v>
      </c>
      <c r="J63" s="231">
        <f>J12+1/10000000</f>
        <v>9.9999999999999995E-8</v>
      </c>
      <c r="K63" s="273"/>
      <c r="L63" s="67"/>
      <c r="M63" s="120">
        <f t="shared" si="2"/>
        <v>4</v>
      </c>
      <c r="N63" s="119" t="str">
        <f>N12</f>
        <v>MONTBAZENS RIGNAC 1</v>
      </c>
      <c r="O63" s="119">
        <f>Q16-P16+Q20-P20+Q23-P23</f>
        <v>0</v>
      </c>
      <c r="P63" s="231">
        <f>P12+1/10000000</f>
        <v>9.9999999999999995E-8</v>
      </c>
      <c r="Q63" s="273"/>
      <c r="R63" s="67"/>
      <c r="S63" s="118">
        <f t="shared" si="3"/>
        <v>4</v>
      </c>
      <c r="T63" s="119" t="str">
        <f>T12</f>
        <v>LARZAC VALLEE</v>
      </c>
      <c r="U63" s="119">
        <f>W16-V16+W20-V20+W23-V23</f>
        <v>0</v>
      </c>
      <c r="V63" s="231">
        <f>V12+1/10000000</f>
        <v>9.9999999999999995E-8</v>
      </c>
      <c r="W63" s="232"/>
    </row>
    <row r="64" spans="1:24" hidden="1">
      <c r="A64" s="271"/>
      <c r="B64" s="271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</row>
    <row r="65" spans="1:20">
      <c r="A65">
        <f>IF(D15="",0,(IF(D15&gt;E15,3,IF(D15=E15,1,0))))</f>
        <v>0</v>
      </c>
      <c r="B65">
        <f>IF(E15="",0,(IF(E15&gt;D15,3,IF(E15=D15,1,0))))</f>
        <v>0</v>
      </c>
      <c r="G65">
        <f>IF(J15="",0,(IF(J15&gt;K15,3,IF(J15=K15,1,0))))</f>
        <v>0</v>
      </c>
      <c r="H65">
        <f>IF(K15="",0,(IF(K15&gt;J15,3,IF(K15=J15,1,0))))</f>
        <v>0</v>
      </c>
      <c r="M65">
        <f>IF(P15="",0,(IF(P15&gt;Q15,3,IF(P15=Q15,1,0))))</f>
        <v>0</v>
      </c>
      <c r="N65">
        <f>IF(Q15="",0,(IF(Q15&gt;P15,3,IF(Q15=P15,1,0))))</f>
        <v>0</v>
      </c>
      <c r="S65">
        <f>IF(V15="",0,(IF(V15&gt;W15,3,IF(V15=W15,1,0))))</f>
        <v>0</v>
      </c>
      <c r="T65">
        <f>IF(W15="",0,(IF(W15&gt;V15,3,IF(W15=V15,1,0))))</f>
        <v>0</v>
      </c>
    </row>
    <row r="66" spans="1:20">
      <c r="A66">
        <f>IF(D16="",0,(IF(D16&gt;E16,3,IF(D16=E16,1,0))))</f>
        <v>0</v>
      </c>
      <c r="B66">
        <f>IF(E16="",0,(IF(E16&gt;D16,3,IF(E16=D16,1,0))))</f>
        <v>0</v>
      </c>
      <c r="G66">
        <f>IF(J16="",0,(IF(J16&gt;K16,3,IF(J16=K16,1,0))))</f>
        <v>0</v>
      </c>
      <c r="H66">
        <f>IF(K16="",0,(IF(K16&gt;J16,3,IF(K16=J16,1,0))))</f>
        <v>0</v>
      </c>
      <c r="M66">
        <f>IF(P16="",0,(IF(P16&gt;Q16,3,IF(P16=Q16,1,0))))</f>
        <v>0</v>
      </c>
      <c r="N66">
        <f>IF(Q16="",0,(IF(Q16&gt;P16,3,IF(Q16=P16,1,0))))</f>
        <v>0</v>
      </c>
      <c r="S66">
        <f>IF(V16="",0,(IF(V16&gt;W16,3,IF(V16=W16,1,0))))</f>
        <v>0</v>
      </c>
      <c r="T66">
        <f>IF(W16="",0,(IF(W16&gt;V16,3,IF(W16=V16,1,0))))</f>
        <v>0</v>
      </c>
    </row>
    <row r="69" spans="1:20">
      <c r="A69">
        <f>IF(D19="",0,(IF(D19&gt;E19,3,IF(D19=E19,1,0))))</f>
        <v>0</v>
      </c>
      <c r="B69">
        <f>IF(E19="",0,(IF(E19&gt;D19,3,IF(E19=D19,1,0))))</f>
        <v>0</v>
      </c>
      <c r="G69">
        <f>IF(J19="",0,(IF(J19&gt;K19,3,IF(J19=K19,1,0))))</f>
        <v>0</v>
      </c>
      <c r="H69">
        <f>IF(K19="",0,(IF(K19&gt;J19,3,IF(K19=J19,1,0))))</f>
        <v>0</v>
      </c>
      <c r="M69">
        <f>IF(P19="",0,(IF(P19&gt;Q19,3,IF(P19=Q19,1,0))))</f>
        <v>0</v>
      </c>
      <c r="N69">
        <f>IF(Q19="",0,(IF(Q19&gt;P19,3,IF(Q19=P19,1,0))))</f>
        <v>0</v>
      </c>
      <c r="S69">
        <f>IF(V19="",0,(IF(V19&gt;W19,3,IF(V19=W19,1,0))))</f>
        <v>0</v>
      </c>
      <c r="T69">
        <f>IF(W19="",0,(IF(W19&gt;V19,3,IF(W19=V19,1,0))))</f>
        <v>0</v>
      </c>
    </row>
    <row r="70" spans="1:20">
      <c r="A70">
        <f>IF(D20="",0,(IF(D20&gt;E20,3,IF(D20=E20,1,0))))</f>
        <v>0</v>
      </c>
      <c r="B70">
        <f>IF(E20="",0,(IF(E20&gt;D20,3,IF(E20=D20,1,0))))</f>
        <v>0</v>
      </c>
      <c r="G70">
        <f>IF(J20="",0,(IF(J20&gt;K20,3,IF(J20=K20,1,0))))</f>
        <v>0</v>
      </c>
      <c r="H70">
        <f>IF(K20="",0,(IF(K20&gt;J20,3,IF(K20=J20,1,0))))</f>
        <v>0</v>
      </c>
      <c r="M70">
        <f>IF(P20="",0,(IF(P20&gt;Q20,3,IF(P20=Q20,1,0))))</f>
        <v>0</v>
      </c>
      <c r="N70">
        <f>IF(Q20="",0,(IF(Q20&gt;P20,3,IF(Q20=P20,1,0))))</f>
        <v>0</v>
      </c>
      <c r="S70">
        <f>IF(V20="",0,(IF(V20&gt;W20,3,IF(V20=W20,1,0))))</f>
        <v>0</v>
      </c>
      <c r="T70">
        <f>IF(W20="",0,(IF(W20&gt;V20,3,IF(W20=V20,1,0))))</f>
        <v>0</v>
      </c>
    </row>
    <row r="73" spans="1:20">
      <c r="A73">
        <f>IF(D23="",0,(IF(D23&gt;E23,3,IF(D23=E23,1,0))))</f>
        <v>0</v>
      </c>
      <c r="B73">
        <f>IF(E23="",0,(IF(E23&gt;D23,3,IF(E23=D23,1,0))))</f>
        <v>0</v>
      </c>
      <c r="G73">
        <f>IF(J23="",0,(IF(J23&gt;K23,3,IF(J23=K23,1,0))))</f>
        <v>0</v>
      </c>
      <c r="H73">
        <f>IF(K23="",0,(IF(K23&gt;J23,3,IF(K23=J23,1,0))))</f>
        <v>0</v>
      </c>
      <c r="M73">
        <f>IF(P23="",0,(IF(P23&gt;Q23,3,IF(P23=Q23,1,0))))</f>
        <v>0</v>
      </c>
      <c r="N73">
        <f>IF(Q23="",0,(IF(Q23&gt;P23,3,IF(Q23=P23,1,0))))</f>
        <v>0</v>
      </c>
      <c r="S73">
        <f>IF(V23="",0,(IF(V23&gt;W23,3,IF(V23=W23,1,0))))</f>
        <v>0</v>
      </c>
      <c r="T73">
        <f>IF(W23="",0,(IF(W23&gt;V23,3,IF(W23=V23,1,0))))</f>
        <v>0</v>
      </c>
    </row>
    <row r="74" spans="1:20">
      <c r="A74">
        <f>IF(D24="",0,(IF(D24&gt;E24,3,IF(D24=E24,1,0))))</f>
        <v>0</v>
      </c>
      <c r="B74">
        <f>IF(E24="",0,(IF(E24&gt;D24,3,IF(E24=D24,1,0))))</f>
        <v>0</v>
      </c>
      <c r="G74">
        <f>IF(J24="",0,(IF(J24&gt;K24,3,IF(J24=K24,1,0))))</f>
        <v>0</v>
      </c>
      <c r="H74">
        <f>IF(K24="",0,(IF(K24&gt;J24,3,IF(K24=J24,1,0))))</f>
        <v>0</v>
      </c>
      <c r="M74">
        <f>IF(P24="",0,(IF(P24&gt;Q24,3,IF(P24=Q24,1,0))))</f>
        <v>0</v>
      </c>
      <c r="N74">
        <f>IF(Q24="",0,(IF(Q24&gt;P24,3,IF(Q24=P24,1,0))))</f>
        <v>0</v>
      </c>
      <c r="S74">
        <f>IF(V24="",0,(IF(V24&gt;W24,3,IF(V24=W24,1,0))))</f>
        <v>0</v>
      </c>
      <c r="T74">
        <f>IF(W24="",0,(IF(W24&gt;V24,3,IF(W24=V24,1,0))))</f>
        <v>0</v>
      </c>
    </row>
  </sheetData>
  <mergeCells count="206">
    <mergeCell ref="B46:C46"/>
    <mergeCell ref="N46:O46"/>
    <mergeCell ref="H46:I46"/>
    <mergeCell ref="T46:U46"/>
    <mergeCell ref="A64:Q64"/>
    <mergeCell ref="D62:E62"/>
    <mergeCell ref="J62:K62"/>
    <mergeCell ref="P62:Q62"/>
    <mergeCell ref="V62:W62"/>
    <mergeCell ref="D63:E63"/>
    <mergeCell ref="J63:K63"/>
    <mergeCell ref="P63:Q63"/>
    <mergeCell ref="V63:W63"/>
    <mergeCell ref="D60:E60"/>
    <mergeCell ref="J60:K60"/>
    <mergeCell ref="P60:Q60"/>
    <mergeCell ref="V60:W60"/>
    <mergeCell ref="D61:E61"/>
    <mergeCell ref="J61:K61"/>
    <mergeCell ref="P61:Q61"/>
    <mergeCell ref="V61:W61"/>
    <mergeCell ref="A58:W58"/>
    <mergeCell ref="B59:C59"/>
    <mergeCell ref="D59:E59"/>
    <mergeCell ref="F59:F63"/>
    <mergeCell ref="H59:I59"/>
    <mergeCell ref="J59:K59"/>
    <mergeCell ref="N59:O59"/>
    <mergeCell ref="P59:Q59"/>
    <mergeCell ref="T59:U59"/>
    <mergeCell ref="V59:W59"/>
    <mergeCell ref="B54:F54"/>
    <mergeCell ref="H54:L54"/>
    <mergeCell ref="N54:R54"/>
    <mergeCell ref="T54:W54"/>
    <mergeCell ref="A55:W55"/>
    <mergeCell ref="A56:W56"/>
    <mergeCell ref="B52:F52"/>
    <mergeCell ref="H52:L52"/>
    <mergeCell ref="N52:R52"/>
    <mergeCell ref="T52:W52"/>
    <mergeCell ref="B53:F53"/>
    <mergeCell ref="H53:L53"/>
    <mergeCell ref="N53:R53"/>
    <mergeCell ref="T53:W53"/>
    <mergeCell ref="T47:U47"/>
    <mergeCell ref="V47:W47"/>
    <mergeCell ref="A50:W50"/>
    <mergeCell ref="B51:F51"/>
    <mergeCell ref="H51:L51"/>
    <mergeCell ref="N51:R51"/>
    <mergeCell ref="T51:W51"/>
    <mergeCell ref="B47:C47"/>
    <mergeCell ref="D47:E47"/>
    <mergeCell ref="H47:I47"/>
    <mergeCell ref="J47:K47"/>
    <mergeCell ref="N47:O47"/>
    <mergeCell ref="P47:Q47"/>
    <mergeCell ref="T40:U40"/>
    <mergeCell ref="V40:W40"/>
    <mergeCell ref="B44:C44"/>
    <mergeCell ref="D44:E44"/>
    <mergeCell ref="H44:I44"/>
    <mergeCell ref="J44:K44"/>
    <mergeCell ref="N44:O44"/>
    <mergeCell ref="P44:Q44"/>
    <mergeCell ref="T44:U44"/>
    <mergeCell ref="V44:W44"/>
    <mergeCell ref="B40:C40"/>
    <mergeCell ref="D40:E40"/>
    <mergeCell ref="H40:I40"/>
    <mergeCell ref="J40:K40"/>
    <mergeCell ref="N40:O40"/>
    <mergeCell ref="P40:Q40"/>
    <mergeCell ref="A35:K35"/>
    <mergeCell ref="M35:W35"/>
    <mergeCell ref="B36:C36"/>
    <mergeCell ref="D36:E36"/>
    <mergeCell ref="H36:I36"/>
    <mergeCell ref="J36:K36"/>
    <mergeCell ref="N36:O36"/>
    <mergeCell ref="P36:Q36"/>
    <mergeCell ref="T36:U36"/>
    <mergeCell ref="V36:W36"/>
    <mergeCell ref="T31:U31"/>
    <mergeCell ref="V31:W31"/>
    <mergeCell ref="A32:W32"/>
    <mergeCell ref="A34:H34"/>
    <mergeCell ref="J34:L34"/>
    <mergeCell ref="O34:W34"/>
    <mergeCell ref="B31:C31"/>
    <mergeCell ref="D31:E31"/>
    <mergeCell ref="H31:I31"/>
    <mergeCell ref="J31:K31"/>
    <mergeCell ref="N31:O31"/>
    <mergeCell ref="P31:Q31"/>
    <mergeCell ref="B30:C30"/>
    <mergeCell ref="D30:E30"/>
    <mergeCell ref="H30:I30"/>
    <mergeCell ref="J30:K30"/>
    <mergeCell ref="N30:O30"/>
    <mergeCell ref="P30:Q30"/>
    <mergeCell ref="T30:U30"/>
    <mergeCell ref="V30:W30"/>
    <mergeCell ref="B29:C29"/>
    <mergeCell ref="D29:E29"/>
    <mergeCell ref="H29:I29"/>
    <mergeCell ref="J29:K29"/>
    <mergeCell ref="N29:O29"/>
    <mergeCell ref="P29:Q29"/>
    <mergeCell ref="B28:C28"/>
    <mergeCell ref="D28:E28"/>
    <mergeCell ref="H28:I28"/>
    <mergeCell ref="J28:K28"/>
    <mergeCell ref="N28:O28"/>
    <mergeCell ref="P28:Q28"/>
    <mergeCell ref="T28:U28"/>
    <mergeCell ref="V28:W28"/>
    <mergeCell ref="T29:U29"/>
    <mergeCell ref="V29:W29"/>
    <mergeCell ref="T22:U22"/>
    <mergeCell ref="V22:W22"/>
    <mergeCell ref="A26:W26"/>
    <mergeCell ref="B27:C27"/>
    <mergeCell ref="D27:E27"/>
    <mergeCell ref="H27:I27"/>
    <mergeCell ref="J27:K27"/>
    <mergeCell ref="N27:O27"/>
    <mergeCell ref="P27:Q27"/>
    <mergeCell ref="T27:U27"/>
    <mergeCell ref="B22:C22"/>
    <mergeCell ref="D22:E22"/>
    <mergeCell ref="H22:I22"/>
    <mergeCell ref="J22:K22"/>
    <mergeCell ref="N22:O22"/>
    <mergeCell ref="P22:Q22"/>
    <mergeCell ref="V27:W27"/>
    <mergeCell ref="T14:U14"/>
    <mergeCell ref="V14:W14"/>
    <mergeCell ref="B18:C18"/>
    <mergeCell ref="D18:E18"/>
    <mergeCell ref="H18:I18"/>
    <mergeCell ref="J18:K18"/>
    <mergeCell ref="N18:O18"/>
    <mergeCell ref="P18:Q18"/>
    <mergeCell ref="T18:U18"/>
    <mergeCell ref="V18:W18"/>
    <mergeCell ref="B14:C14"/>
    <mergeCell ref="D14:E14"/>
    <mergeCell ref="H14:I14"/>
    <mergeCell ref="J14:K14"/>
    <mergeCell ref="N14:O14"/>
    <mergeCell ref="P14:Q14"/>
    <mergeCell ref="T11:U11"/>
    <mergeCell ref="V11:W11"/>
    <mergeCell ref="B12:C12"/>
    <mergeCell ref="D12:E12"/>
    <mergeCell ref="H12:I12"/>
    <mergeCell ref="J12:K12"/>
    <mergeCell ref="N12:O12"/>
    <mergeCell ref="P12:Q12"/>
    <mergeCell ref="T12:U12"/>
    <mergeCell ref="V12:W12"/>
    <mergeCell ref="B11:C11"/>
    <mergeCell ref="D11:E11"/>
    <mergeCell ref="H11:I11"/>
    <mergeCell ref="J11:K11"/>
    <mergeCell ref="N11:O11"/>
    <mergeCell ref="P11:Q11"/>
    <mergeCell ref="B9:C9"/>
    <mergeCell ref="D9:E9"/>
    <mergeCell ref="H9:I9"/>
    <mergeCell ref="J9:K9"/>
    <mergeCell ref="N9:O9"/>
    <mergeCell ref="P9:Q9"/>
    <mergeCell ref="T9:U9"/>
    <mergeCell ref="V9:W9"/>
    <mergeCell ref="B10:C10"/>
    <mergeCell ref="D10:E10"/>
    <mergeCell ref="H10:I10"/>
    <mergeCell ref="J10:K10"/>
    <mergeCell ref="N10:O10"/>
    <mergeCell ref="P10:Q10"/>
    <mergeCell ref="T10:U10"/>
    <mergeCell ref="V10:W10"/>
    <mergeCell ref="A7:K7"/>
    <mergeCell ref="M7:W7"/>
    <mergeCell ref="B8:C8"/>
    <mergeCell ref="D8:E8"/>
    <mergeCell ref="H8:I8"/>
    <mergeCell ref="J8:K8"/>
    <mergeCell ref="N8:O8"/>
    <mergeCell ref="P8:Q8"/>
    <mergeCell ref="T8:U8"/>
    <mergeCell ref="V8:W8"/>
    <mergeCell ref="A1:T1"/>
    <mergeCell ref="U1:W5"/>
    <mergeCell ref="E4:G4"/>
    <mergeCell ref="I4:K4"/>
    <mergeCell ref="L4:M4"/>
    <mergeCell ref="E5:G5"/>
    <mergeCell ref="L5:M5"/>
    <mergeCell ref="R5:S5"/>
    <mergeCell ref="A6:H6"/>
    <mergeCell ref="J6:L6"/>
    <mergeCell ref="O6:W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4"/>
  <sheetViews>
    <sheetView tabSelected="1" workbookViewId="0">
      <selection activeCell="L2" sqref="L2"/>
    </sheetView>
  </sheetViews>
  <sheetFormatPr baseColWidth="10" defaultColWidth="11.5703125" defaultRowHeight="15"/>
  <cols>
    <col min="1" max="1" width="5.42578125" customWidth="1"/>
    <col min="2" max="3" width="19.140625" customWidth="1"/>
    <col min="4" max="5" width="4.85546875" customWidth="1"/>
    <col min="6" max="6" width="8.28515625" customWidth="1"/>
    <col min="7" max="7" width="7.42578125" customWidth="1"/>
    <col min="8" max="9" width="19.140625" customWidth="1"/>
    <col min="10" max="10" width="4.28515625" customWidth="1"/>
    <col min="11" max="11" width="6.5703125" customWidth="1"/>
    <col min="12" max="12" width="11.5703125" customWidth="1"/>
    <col min="13" max="13" width="5.85546875" customWidth="1"/>
    <col min="14" max="14" width="17.7109375" customWidth="1"/>
    <col min="15" max="15" width="18.85546875" customWidth="1"/>
    <col min="16" max="17" width="3.42578125" customWidth="1"/>
    <col min="18" max="18" width="8.140625" customWidth="1"/>
    <col min="19" max="19" width="5.85546875" customWidth="1"/>
    <col min="20" max="21" width="17.7109375" customWidth="1"/>
    <col min="22" max="23" width="3.42578125" customWidth="1"/>
    <col min="24" max="38" width="5.85546875" customWidth="1"/>
  </cols>
  <sheetData>
    <row r="1" spans="1:23" ht="21">
      <c r="A1" s="139" t="s">
        <v>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142"/>
      <c r="V1" s="143"/>
      <c r="W1" s="144"/>
    </row>
    <row r="2" spans="1:23" ht="15.75">
      <c r="A2" s="1" t="s">
        <v>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4"/>
      <c r="T2" s="5"/>
      <c r="U2" s="145"/>
      <c r="V2" s="146"/>
      <c r="W2" s="147"/>
    </row>
    <row r="3" spans="1:23" ht="16.5" thickBot="1">
      <c r="A3" s="6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T3" s="5"/>
      <c r="U3" s="145"/>
      <c r="V3" s="146"/>
      <c r="W3" s="147"/>
    </row>
    <row r="4" spans="1:23" ht="19.5" thickBot="1">
      <c r="A4" s="6" t="s">
        <v>2</v>
      </c>
      <c r="B4" s="7"/>
      <c r="C4" s="7"/>
      <c r="D4" s="7"/>
      <c r="E4" s="151">
        <v>0.38541666666666669</v>
      </c>
      <c r="F4" s="152"/>
      <c r="G4" s="153"/>
      <c r="H4" s="138"/>
      <c r="I4" s="154" t="s">
        <v>3</v>
      </c>
      <c r="J4" s="154"/>
      <c r="K4" s="154"/>
      <c r="L4" s="155">
        <f>(3*J6)+(3*J34)</f>
        <v>0.05</v>
      </c>
      <c r="M4" s="155"/>
      <c r="N4" s="9" t="s">
        <v>4</v>
      </c>
      <c r="O4" s="10"/>
      <c r="T4" s="5"/>
      <c r="U4" s="145"/>
      <c r="V4" s="146"/>
      <c r="W4" s="147"/>
    </row>
    <row r="5" spans="1:23" ht="16.5" thickBot="1">
      <c r="A5" s="11" t="s">
        <v>5</v>
      </c>
      <c r="B5" s="12"/>
      <c r="C5" s="12"/>
      <c r="D5" s="12"/>
      <c r="E5" s="156">
        <f>S48-A15+J34+"00:02"</f>
        <v>0.32222222222222219</v>
      </c>
      <c r="F5" s="156"/>
      <c r="G5" s="156"/>
      <c r="H5" s="12"/>
      <c r="I5" s="13" t="s">
        <v>6</v>
      </c>
      <c r="J5" s="13"/>
      <c r="K5" s="13"/>
      <c r="L5" s="157">
        <v>6.25E-2</v>
      </c>
      <c r="M5" s="158"/>
      <c r="N5" s="12"/>
      <c r="O5" s="13" t="s">
        <v>7</v>
      </c>
      <c r="P5" s="13"/>
      <c r="Q5" s="13"/>
      <c r="R5" s="157">
        <v>2.0833333333333333E-3</v>
      </c>
      <c r="S5" s="158"/>
      <c r="T5" s="14"/>
      <c r="U5" s="148"/>
      <c r="V5" s="149"/>
      <c r="W5" s="150"/>
    </row>
    <row r="6" spans="1:23" ht="16.5" thickBot="1">
      <c r="A6" s="159" t="s">
        <v>8</v>
      </c>
      <c r="B6" s="160"/>
      <c r="C6" s="160"/>
      <c r="D6" s="160"/>
      <c r="E6" s="160"/>
      <c r="F6" s="160"/>
      <c r="G6" s="160"/>
      <c r="H6" s="160"/>
      <c r="I6" s="137" t="s">
        <v>9</v>
      </c>
      <c r="J6" s="161">
        <v>8.3333333333333332E-3</v>
      </c>
      <c r="K6" s="161"/>
      <c r="L6" s="161"/>
      <c r="M6" s="16" t="s">
        <v>63</v>
      </c>
      <c r="N6" s="137"/>
      <c r="O6" s="162"/>
      <c r="P6" s="162"/>
      <c r="Q6" s="162"/>
      <c r="R6" s="162"/>
      <c r="S6" s="162"/>
      <c r="T6" s="162"/>
      <c r="U6" s="162"/>
      <c r="V6" s="162"/>
      <c r="W6" s="163"/>
    </row>
    <row r="7" spans="1:23" ht="16.5" thickBot="1">
      <c r="A7" s="164" t="s">
        <v>56</v>
      </c>
      <c r="B7" s="162"/>
      <c r="C7" s="162"/>
      <c r="D7" s="162"/>
      <c r="E7" s="162"/>
      <c r="F7" s="162"/>
      <c r="G7" s="162"/>
      <c r="H7" s="162"/>
      <c r="I7" s="162"/>
      <c r="J7" s="162"/>
      <c r="K7" s="163"/>
      <c r="L7" s="17"/>
      <c r="M7" s="164" t="s">
        <v>59</v>
      </c>
      <c r="N7" s="162"/>
      <c r="O7" s="162"/>
      <c r="P7" s="162"/>
      <c r="Q7" s="162"/>
      <c r="R7" s="162"/>
      <c r="S7" s="162"/>
      <c r="T7" s="162"/>
      <c r="U7" s="162"/>
      <c r="V7" s="162"/>
      <c r="W7" s="163"/>
    </row>
    <row r="8" spans="1:23">
      <c r="A8" s="18"/>
      <c r="B8" s="165" t="s">
        <v>11</v>
      </c>
      <c r="C8" s="166"/>
      <c r="D8" s="165" t="s">
        <v>12</v>
      </c>
      <c r="E8" s="167"/>
      <c r="F8" s="19"/>
      <c r="G8" s="20"/>
      <c r="H8" s="168" t="s">
        <v>13</v>
      </c>
      <c r="I8" s="169"/>
      <c r="J8" s="168" t="s">
        <v>12</v>
      </c>
      <c r="K8" s="170"/>
      <c r="L8" s="21"/>
      <c r="M8" s="22"/>
      <c r="N8" s="171" t="s">
        <v>14</v>
      </c>
      <c r="O8" s="172"/>
      <c r="P8" s="171" t="s">
        <v>12</v>
      </c>
      <c r="Q8" s="173"/>
      <c r="S8" s="23"/>
      <c r="T8" s="174" t="s">
        <v>15</v>
      </c>
      <c r="U8" s="175"/>
      <c r="V8" s="174" t="s">
        <v>12</v>
      </c>
      <c r="W8" s="176"/>
    </row>
    <row r="9" spans="1:23">
      <c r="A9" s="24">
        <v>1</v>
      </c>
      <c r="B9" s="177" t="s">
        <v>16</v>
      </c>
      <c r="C9" s="178"/>
      <c r="D9" s="179">
        <f>A65+A69+A73+C60/1000000</f>
        <v>0</v>
      </c>
      <c r="E9" s="180"/>
      <c r="F9" s="5"/>
      <c r="G9" s="25">
        <v>1</v>
      </c>
      <c r="H9" s="181" t="s">
        <v>45</v>
      </c>
      <c r="I9" s="182"/>
      <c r="J9" s="183">
        <f>G65+G69+G73+I60/1000000</f>
        <v>0</v>
      </c>
      <c r="K9" s="184"/>
      <c r="L9" s="21"/>
      <c r="M9" s="26">
        <v>1</v>
      </c>
      <c r="N9" s="185" t="s">
        <v>17</v>
      </c>
      <c r="O9" s="186"/>
      <c r="P9" s="187">
        <f>M65+M69+M73+O60/1000000</f>
        <v>0</v>
      </c>
      <c r="Q9" s="188"/>
      <c r="S9" s="27">
        <v>1</v>
      </c>
      <c r="T9" s="189" t="s">
        <v>18</v>
      </c>
      <c r="U9" s="190"/>
      <c r="V9" s="191">
        <f>S65+S69+S73+U60/1000000</f>
        <v>0</v>
      </c>
      <c r="W9" s="192"/>
    </row>
    <row r="10" spans="1:23">
      <c r="A10" s="24">
        <v>2</v>
      </c>
      <c r="B10" s="177" t="s">
        <v>19</v>
      </c>
      <c r="C10" s="178"/>
      <c r="D10" s="179">
        <f>B65+A70+A74+C61/1000000</f>
        <v>0</v>
      </c>
      <c r="E10" s="180"/>
      <c r="F10" s="5"/>
      <c r="G10" s="25">
        <v>2</v>
      </c>
      <c r="H10" s="181" t="s">
        <v>43</v>
      </c>
      <c r="I10" s="182"/>
      <c r="J10" s="183">
        <f>H65+G70+G74+I61/1000000</f>
        <v>0</v>
      </c>
      <c r="K10" s="184"/>
      <c r="L10" s="21"/>
      <c r="M10" s="26">
        <v>2</v>
      </c>
      <c r="N10" s="185" t="s">
        <v>46</v>
      </c>
      <c r="O10" s="186"/>
      <c r="P10" s="187">
        <f>N65+M70+M74+O61/1000000</f>
        <v>0</v>
      </c>
      <c r="Q10" s="188"/>
      <c r="S10" s="27">
        <v>2</v>
      </c>
      <c r="T10" s="189" t="s">
        <v>53</v>
      </c>
      <c r="U10" s="190"/>
      <c r="V10" s="191">
        <f>T65+S70+S74+U61/1000000</f>
        <v>0</v>
      </c>
      <c r="W10" s="192"/>
    </row>
    <row r="11" spans="1:23">
      <c r="A11" s="24">
        <v>3</v>
      </c>
      <c r="B11" s="177" t="s">
        <v>50</v>
      </c>
      <c r="C11" s="178"/>
      <c r="D11" s="179">
        <f>A66+B69+B74+C62/1000000</f>
        <v>0</v>
      </c>
      <c r="E11" s="180"/>
      <c r="F11" s="5"/>
      <c r="G11" s="25">
        <v>3</v>
      </c>
      <c r="H11" s="181" t="s">
        <v>48</v>
      </c>
      <c r="I11" s="182"/>
      <c r="J11" s="183">
        <f>G66+H69+H74+I62/1000000</f>
        <v>0</v>
      </c>
      <c r="K11" s="184"/>
      <c r="L11" s="21"/>
      <c r="M11" s="26">
        <v>3</v>
      </c>
      <c r="N11" s="185" t="s">
        <v>49</v>
      </c>
      <c r="O11" s="186"/>
      <c r="P11" s="187">
        <f>M66+N69+N74+O62/1000000</f>
        <v>0</v>
      </c>
      <c r="Q11" s="188"/>
      <c r="S11" s="27">
        <v>3</v>
      </c>
      <c r="T11" s="189" t="s">
        <v>47</v>
      </c>
      <c r="U11" s="190"/>
      <c r="V11" s="191">
        <f>S66+T69+T74+U62/1000000</f>
        <v>0</v>
      </c>
      <c r="W11" s="192"/>
    </row>
    <row r="12" spans="1:23" ht="15.75" thickBot="1">
      <c r="A12" s="28">
        <v>4</v>
      </c>
      <c r="B12" s="193" t="s">
        <v>44</v>
      </c>
      <c r="C12" s="194"/>
      <c r="D12" s="195">
        <f>B66+B70+B73+C63/1000000</f>
        <v>0</v>
      </c>
      <c r="E12" s="196"/>
      <c r="F12" s="5"/>
      <c r="G12" s="29">
        <v>4</v>
      </c>
      <c r="H12" s="197" t="s">
        <v>52</v>
      </c>
      <c r="I12" s="198"/>
      <c r="J12" s="199">
        <f>H66+H70+H73+I63/1000000</f>
        <v>0</v>
      </c>
      <c r="K12" s="200"/>
      <c r="L12" s="21"/>
      <c r="M12" s="30">
        <v>4</v>
      </c>
      <c r="N12" s="185" t="s">
        <v>55</v>
      </c>
      <c r="O12" s="186"/>
      <c r="P12" s="201">
        <f>N66+N70+N73+O63/1000000</f>
        <v>0</v>
      </c>
      <c r="Q12" s="202"/>
      <c r="S12" s="31">
        <v>4</v>
      </c>
      <c r="T12" s="203" t="s">
        <v>51</v>
      </c>
      <c r="U12" s="204"/>
      <c r="V12" s="205">
        <f>T66+T70+T73+U63/1000000</f>
        <v>0</v>
      </c>
      <c r="W12" s="206"/>
    </row>
    <row r="13" spans="1:23" ht="15.75" thickBot="1">
      <c r="A13" s="32"/>
      <c r="I13" s="33"/>
      <c r="W13" s="5"/>
    </row>
    <row r="14" spans="1:23" s="35" customFormat="1">
      <c r="A14" s="34"/>
      <c r="B14" s="210" t="s">
        <v>20</v>
      </c>
      <c r="C14" s="210"/>
      <c r="D14" s="210" t="s">
        <v>21</v>
      </c>
      <c r="E14" s="211"/>
      <c r="G14" s="36"/>
      <c r="H14" s="213" t="s">
        <v>20</v>
      </c>
      <c r="I14" s="213"/>
      <c r="J14" s="213" t="s">
        <v>21</v>
      </c>
      <c r="K14" s="214"/>
      <c r="L14" s="37"/>
      <c r="M14" s="38"/>
      <c r="N14" s="216" t="s">
        <v>20</v>
      </c>
      <c r="O14" s="216"/>
      <c r="P14" s="216" t="s">
        <v>21</v>
      </c>
      <c r="Q14" s="217"/>
      <c r="S14" s="39"/>
      <c r="T14" s="207" t="s">
        <v>20</v>
      </c>
      <c r="U14" s="207"/>
      <c r="V14" s="207" t="s">
        <v>21</v>
      </c>
      <c r="W14" s="208"/>
    </row>
    <row r="15" spans="1:23">
      <c r="A15" s="40">
        <f>E4</f>
        <v>0.38541666666666669</v>
      </c>
      <c r="B15" s="126" t="str">
        <f>B9</f>
        <v>COMTAL 1</v>
      </c>
      <c r="C15" s="126" t="str">
        <f>B10</f>
        <v>OUEST AVEYRON</v>
      </c>
      <c r="D15" s="41"/>
      <c r="E15" s="42"/>
      <c r="G15" s="43">
        <f>A16+$J$6+R5</f>
        <v>0.40625000000000006</v>
      </c>
      <c r="H15" s="124" t="str">
        <f>H9</f>
        <v xml:space="preserve">ESPOIR FOOT </v>
      </c>
      <c r="I15" s="124" t="str">
        <f>H10</f>
        <v>ST GENIEZ D OLT</v>
      </c>
      <c r="J15" s="44"/>
      <c r="K15" s="45"/>
      <c r="L15" s="21"/>
      <c r="M15" s="46">
        <f>E4</f>
        <v>0.38541666666666669</v>
      </c>
      <c r="N15" s="122" t="str">
        <f>N9</f>
        <v>COMTAL 2</v>
      </c>
      <c r="O15" s="122" t="str">
        <f>N10</f>
        <v>LE MONASTERE</v>
      </c>
      <c r="P15" s="47"/>
      <c r="Q15" s="48"/>
      <c r="S15" s="49">
        <f>M16+$J$6+R5</f>
        <v>0.40625000000000006</v>
      </c>
      <c r="T15" s="128" t="str">
        <f>T9</f>
        <v>COMTAL 3</v>
      </c>
      <c r="U15" s="128" t="str">
        <f>T10</f>
        <v>AGEN GAGES</v>
      </c>
      <c r="V15" s="50"/>
      <c r="W15" s="51"/>
    </row>
    <row r="16" spans="1:23" ht="15.75" thickBot="1">
      <c r="A16" s="52">
        <f>A15+$J$6+R5</f>
        <v>0.39583333333333337</v>
      </c>
      <c r="B16" s="125" t="str">
        <f>B11</f>
        <v>LAISSAC</v>
      </c>
      <c r="C16" s="125" t="str">
        <f>B12</f>
        <v>DRUELLE</v>
      </c>
      <c r="D16" s="53"/>
      <c r="E16" s="54"/>
      <c r="G16" s="55">
        <f>G15+$J$6+R5</f>
        <v>0.41666666666666674</v>
      </c>
      <c r="H16" s="121" t="str">
        <f>H11</f>
        <v>ONET</v>
      </c>
      <c r="I16" s="121" t="str">
        <f>H12</f>
        <v>MONTBAZENS RIGNAC 2</v>
      </c>
      <c r="J16" s="56"/>
      <c r="K16" s="57"/>
      <c r="L16" s="21"/>
      <c r="M16" s="58">
        <f>M15+$J$6+R5</f>
        <v>0.39583333333333337</v>
      </c>
      <c r="N16" s="123" t="str">
        <f>N11</f>
        <v>ESPALION</v>
      </c>
      <c r="O16" s="123" t="str">
        <f>N12</f>
        <v>MONTBAZENS RIGNAC 1</v>
      </c>
      <c r="P16" s="59"/>
      <c r="Q16" s="60"/>
      <c r="S16" s="61">
        <f>S15+$J$6+R5</f>
        <v>0.41666666666666674</v>
      </c>
      <c r="T16" s="127" t="str">
        <f>T11</f>
        <v>RODEZ</v>
      </c>
      <c r="U16" s="127" t="str">
        <f>T12</f>
        <v>LARZAC VALLEE</v>
      </c>
      <c r="V16" s="62"/>
      <c r="W16" s="63"/>
    </row>
    <row r="17" spans="1:23" ht="15.75" thickBot="1">
      <c r="A17" s="32"/>
      <c r="B17" s="129"/>
      <c r="C17" s="129"/>
      <c r="D17" s="64"/>
      <c r="E17" s="64"/>
      <c r="H17" s="129"/>
      <c r="I17" s="130"/>
      <c r="J17" s="64"/>
      <c r="K17" s="64"/>
      <c r="N17" s="129"/>
      <c r="O17" s="129"/>
      <c r="P17" s="64"/>
      <c r="Q17" s="64"/>
      <c r="T17" s="129"/>
      <c r="U17" s="129"/>
      <c r="V17" s="64"/>
      <c r="W17" s="66"/>
    </row>
    <row r="18" spans="1:23" s="35" customFormat="1">
      <c r="A18" s="34"/>
      <c r="B18" s="209" t="s">
        <v>22</v>
      </c>
      <c r="C18" s="209"/>
      <c r="D18" s="210" t="s">
        <v>21</v>
      </c>
      <c r="E18" s="211"/>
      <c r="G18" s="36"/>
      <c r="H18" s="212" t="s">
        <v>22</v>
      </c>
      <c r="I18" s="212"/>
      <c r="J18" s="213" t="s">
        <v>21</v>
      </c>
      <c r="K18" s="214"/>
      <c r="L18" s="37"/>
      <c r="M18" s="38"/>
      <c r="N18" s="215" t="s">
        <v>22</v>
      </c>
      <c r="O18" s="215"/>
      <c r="P18" s="216" t="s">
        <v>21</v>
      </c>
      <c r="Q18" s="217"/>
      <c r="S18" s="39"/>
      <c r="T18" s="218" t="s">
        <v>22</v>
      </c>
      <c r="U18" s="218"/>
      <c r="V18" s="207" t="s">
        <v>21</v>
      </c>
      <c r="W18" s="208"/>
    </row>
    <row r="19" spans="1:23">
      <c r="A19" s="40">
        <f>S16+$J$6+R5</f>
        <v>0.42708333333333343</v>
      </c>
      <c r="B19" s="126" t="str">
        <f>B9</f>
        <v>COMTAL 1</v>
      </c>
      <c r="C19" s="126" t="str">
        <f>B11</f>
        <v>LAISSAC</v>
      </c>
      <c r="D19" s="41"/>
      <c r="E19" s="42"/>
      <c r="G19" s="43">
        <f>A20+$J$6+R5</f>
        <v>0.4479166666666668</v>
      </c>
      <c r="H19" s="124" t="str">
        <f>H9</f>
        <v xml:space="preserve">ESPOIR FOOT </v>
      </c>
      <c r="I19" s="124" t="str">
        <f>H11</f>
        <v>ONET</v>
      </c>
      <c r="J19" s="44"/>
      <c r="K19" s="45"/>
      <c r="L19" s="21"/>
      <c r="M19" s="46">
        <f>S16+$J$6+R5</f>
        <v>0.42708333333333343</v>
      </c>
      <c r="N19" s="122" t="str">
        <f>N9</f>
        <v>COMTAL 2</v>
      </c>
      <c r="O19" s="122" t="str">
        <f>N11</f>
        <v>ESPALION</v>
      </c>
      <c r="P19" s="47"/>
      <c r="Q19" s="48"/>
      <c r="S19" s="49">
        <f>M20+$J$6+R5</f>
        <v>0.4479166666666668</v>
      </c>
      <c r="T19" s="128" t="str">
        <f>T9</f>
        <v>COMTAL 3</v>
      </c>
      <c r="U19" s="128" t="str">
        <f>T11</f>
        <v>RODEZ</v>
      </c>
      <c r="V19" s="50"/>
      <c r="W19" s="51"/>
    </row>
    <row r="20" spans="1:23" ht="15.75" thickBot="1">
      <c r="A20" s="52">
        <f>A19+$J$6+R5</f>
        <v>0.43750000000000011</v>
      </c>
      <c r="B20" s="125" t="str">
        <f>B10</f>
        <v>OUEST AVEYRON</v>
      </c>
      <c r="C20" s="125" t="str">
        <f>B12</f>
        <v>DRUELLE</v>
      </c>
      <c r="D20" s="53"/>
      <c r="E20" s="54"/>
      <c r="G20" s="55">
        <f>G19+$J$6+R5</f>
        <v>0.45833333333333348</v>
      </c>
      <c r="H20" s="121" t="str">
        <f>H10</f>
        <v>ST GENIEZ D OLT</v>
      </c>
      <c r="I20" s="121" t="str">
        <f>H12</f>
        <v>MONTBAZENS RIGNAC 2</v>
      </c>
      <c r="J20" s="56"/>
      <c r="K20" s="57"/>
      <c r="L20" s="21"/>
      <c r="M20" s="58">
        <f>M19+$J$6+R5</f>
        <v>0.43750000000000011</v>
      </c>
      <c r="N20" s="123" t="str">
        <f>N10</f>
        <v>LE MONASTERE</v>
      </c>
      <c r="O20" s="123" t="str">
        <f>N12</f>
        <v>MONTBAZENS RIGNAC 1</v>
      </c>
      <c r="P20" s="59"/>
      <c r="Q20" s="60"/>
      <c r="S20" s="61">
        <f>S19+$J$6+R5</f>
        <v>0.45833333333333348</v>
      </c>
      <c r="T20" s="127" t="str">
        <f>T10</f>
        <v>AGEN GAGES</v>
      </c>
      <c r="U20" s="127" t="str">
        <f>T12</f>
        <v>LARZAC VALLEE</v>
      </c>
      <c r="V20" s="62"/>
      <c r="W20" s="63"/>
    </row>
    <row r="21" spans="1:23" ht="15.75" thickBot="1">
      <c r="A21" s="32"/>
      <c r="B21" s="129"/>
      <c r="C21" s="129"/>
      <c r="D21" s="64"/>
      <c r="E21" s="64"/>
      <c r="H21" s="129"/>
      <c r="I21" s="130"/>
      <c r="J21" s="64"/>
      <c r="K21" s="64"/>
      <c r="N21" s="129"/>
      <c r="O21" s="129"/>
      <c r="P21" s="64"/>
      <c r="Q21" s="64"/>
      <c r="T21" s="129"/>
      <c r="U21" s="129"/>
      <c r="V21" s="64"/>
      <c r="W21" s="66"/>
    </row>
    <row r="22" spans="1:23" s="35" customFormat="1">
      <c r="A22" s="34"/>
      <c r="B22" s="209" t="s">
        <v>23</v>
      </c>
      <c r="C22" s="209"/>
      <c r="D22" s="210" t="s">
        <v>21</v>
      </c>
      <c r="E22" s="211"/>
      <c r="G22" s="36"/>
      <c r="H22" s="212" t="s">
        <v>23</v>
      </c>
      <c r="I22" s="212"/>
      <c r="J22" s="213" t="s">
        <v>21</v>
      </c>
      <c r="K22" s="214"/>
      <c r="L22" s="37"/>
      <c r="M22" s="38"/>
      <c r="N22" s="215" t="s">
        <v>23</v>
      </c>
      <c r="O22" s="215"/>
      <c r="P22" s="216" t="s">
        <v>21</v>
      </c>
      <c r="Q22" s="217"/>
      <c r="S22" s="39"/>
      <c r="T22" s="218" t="s">
        <v>23</v>
      </c>
      <c r="U22" s="218"/>
      <c r="V22" s="207" t="s">
        <v>21</v>
      </c>
      <c r="W22" s="208"/>
    </row>
    <row r="23" spans="1:23">
      <c r="A23" s="40">
        <f>G20+$J$6+R5</f>
        <v>0.46875000000000017</v>
      </c>
      <c r="B23" s="126" t="str">
        <f>B9</f>
        <v>COMTAL 1</v>
      </c>
      <c r="C23" s="126" t="str">
        <f>B12</f>
        <v>DRUELLE</v>
      </c>
      <c r="D23" s="41"/>
      <c r="E23" s="42"/>
      <c r="G23" s="43">
        <f>A24+$J$6+R5</f>
        <v>0.48958333333333354</v>
      </c>
      <c r="H23" s="124" t="str">
        <f>H9</f>
        <v xml:space="preserve">ESPOIR FOOT </v>
      </c>
      <c r="I23" s="124" t="str">
        <f>H12</f>
        <v>MONTBAZENS RIGNAC 2</v>
      </c>
      <c r="J23" s="44"/>
      <c r="K23" s="45"/>
      <c r="L23" s="21"/>
      <c r="M23" s="46">
        <f>S20+$J$6+R5</f>
        <v>0.46875000000000017</v>
      </c>
      <c r="N23" s="122" t="str">
        <f>N9</f>
        <v>COMTAL 2</v>
      </c>
      <c r="O23" s="122" t="str">
        <f>N12</f>
        <v>MONTBAZENS RIGNAC 1</v>
      </c>
      <c r="P23" s="47"/>
      <c r="Q23" s="48"/>
      <c r="S23" s="49">
        <f>M24+$J$6+R5</f>
        <v>0.48958333333333354</v>
      </c>
      <c r="T23" s="128" t="str">
        <f>T9</f>
        <v>COMTAL 3</v>
      </c>
      <c r="U23" s="128" t="str">
        <f>T12</f>
        <v>LARZAC VALLEE</v>
      </c>
      <c r="V23" s="50"/>
      <c r="W23" s="51"/>
    </row>
    <row r="24" spans="1:23" ht="15.75" thickBot="1">
      <c r="A24" s="52">
        <f>A23+$J$6+R5</f>
        <v>0.47916666666666685</v>
      </c>
      <c r="B24" s="125" t="str">
        <f>B10</f>
        <v>OUEST AVEYRON</v>
      </c>
      <c r="C24" s="125" t="str">
        <f>B11</f>
        <v>LAISSAC</v>
      </c>
      <c r="D24" s="53"/>
      <c r="E24" s="54"/>
      <c r="F24" s="65"/>
      <c r="G24" s="55">
        <f>G23+$J$6+R5</f>
        <v>0.50000000000000022</v>
      </c>
      <c r="H24" s="121" t="str">
        <f>H10</f>
        <v>ST GENIEZ D OLT</v>
      </c>
      <c r="I24" s="121" t="str">
        <f>H11</f>
        <v>ONET</v>
      </c>
      <c r="J24" s="56"/>
      <c r="K24" s="57"/>
      <c r="L24" s="67"/>
      <c r="M24" s="58">
        <f>M23+$J$6+R5</f>
        <v>0.47916666666666685</v>
      </c>
      <c r="N24" s="123" t="str">
        <f>N10</f>
        <v>LE MONASTERE</v>
      </c>
      <c r="O24" s="123" t="str">
        <f>N11</f>
        <v>ESPALION</v>
      </c>
      <c r="P24" s="59"/>
      <c r="Q24" s="60"/>
      <c r="R24" s="65"/>
      <c r="S24" s="61">
        <f>S23+$J$6+R5</f>
        <v>0.50000000000000022</v>
      </c>
      <c r="T24" s="127" t="str">
        <f>T10</f>
        <v>AGEN GAGES</v>
      </c>
      <c r="U24" s="127" t="str">
        <f>T11</f>
        <v>RODEZ</v>
      </c>
      <c r="V24" s="62"/>
      <c r="W24" s="63"/>
    </row>
    <row r="25" spans="1:23" ht="15.75" thickBot="1">
      <c r="A25" s="68"/>
      <c r="B25" s="69"/>
      <c r="C25" s="69"/>
      <c r="D25" s="70"/>
      <c r="E25" s="70"/>
      <c r="F25" s="65"/>
      <c r="G25" s="71"/>
      <c r="H25" s="69"/>
      <c r="I25" s="69"/>
      <c r="J25" s="70"/>
      <c r="K25" s="70"/>
      <c r="L25" s="65"/>
      <c r="M25" s="71"/>
      <c r="N25" s="69"/>
      <c r="O25" s="69"/>
      <c r="P25" s="70"/>
      <c r="Q25" s="70"/>
      <c r="R25" s="65"/>
      <c r="S25" s="72"/>
      <c r="T25" s="73"/>
      <c r="U25" s="73"/>
      <c r="V25" s="74"/>
      <c r="W25" s="75"/>
    </row>
    <row r="26" spans="1:23" ht="16.5" thickBot="1">
      <c r="A26" s="219" t="s">
        <v>62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1"/>
    </row>
    <row r="27" spans="1:23">
      <c r="A27" s="76" t="s">
        <v>25</v>
      </c>
      <c r="B27" s="222" t="s">
        <v>11</v>
      </c>
      <c r="C27" s="222"/>
      <c r="D27" s="222" t="s">
        <v>12</v>
      </c>
      <c r="E27" s="223"/>
      <c r="F27" s="77"/>
      <c r="G27" s="76" t="s">
        <v>25</v>
      </c>
      <c r="H27" s="222" t="s">
        <v>13</v>
      </c>
      <c r="I27" s="222"/>
      <c r="J27" s="222" t="s">
        <v>12</v>
      </c>
      <c r="K27" s="223"/>
      <c r="L27" s="77"/>
      <c r="M27" s="76" t="s">
        <v>25</v>
      </c>
      <c r="N27" s="222" t="s">
        <v>14</v>
      </c>
      <c r="O27" s="222"/>
      <c r="P27" s="222" t="s">
        <v>12</v>
      </c>
      <c r="Q27" s="223"/>
      <c r="R27" s="77"/>
      <c r="S27" s="76" t="s">
        <v>25</v>
      </c>
      <c r="T27" s="222" t="s">
        <v>15</v>
      </c>
      <c r="U27" s="222"/>
      <c r="V27" s="222" t="s">
        <v>12</v>
      </c>
      <c r="W27" s="223"/>
    </row>
    <row r="28" spans="1:23">
      <c r="A28" s="78">
        <v>1</v>
      </c>
      <c r="B28" s="224" t="str">
        <f>VLOOKUP($A28,$A$60:$D$63,2,FALSE)</f>
        <v>COMTAL 1</v>
      </c>
      <c r="C28" s="224"/>
      <c r="D28" s="225">
        <f>VLOOKUP($A28,$A$60:$D$63,4,FALSE)</f>
        <v>3.9999999999999998E-7</v>
      </c>
      <c r="E28" s="226"/>
      <c r="F28" s="21"/>
      <c r="G28" s="78">
        <v>1</v>
      </c>
      <c r="H28" s="224" t="str">
        <f>VLOOKUP($G28,$G$60:$J$63,2,FALSE)</f>
        <v xml:space="preserve">ESPOIR FOOT </v>
      </c>
      <c r="I28" s="224"/>
      <c r="J28" s="227">
        <f>VLOOKUP($G28,$G$60:$J$63,4,FALSE)</f>
        <v>3.9999999999999998E-7</v>
      </c>
      <c r="K28" s="228"/>
      <c r="L28" s="21"/>
      <c r="M28" s="78">
        <v>1</v>
      </c>
      <c r="N28" s="224" t="str">
        <f>VLOOKUP($M28,$M$60:$P$63,2,FALSE)</f>
        <v>COMTAL 2</v>
      </c>
      <c r="O28" s="224"/>
      <c r="P28" s="227">
        <f>VLOOKUP($M28,$M$60:$P$63,4,FALSE)</f>
        <v>3.9999999999999998E-7</v>
      </c>
      <c r="Q28" s="228"/>
      <c r="R28" s="21"/>
      <c r="S28" s="78">
        <v>1</v>
      </c>
      <c r="T28" s="224" t="str">
        <f>VLOOKUP($S28,$S$60:$V$63,2,FALSE)</f>
        <v>COMTAL 3</v>
      </c>
      <c r="U28" s="224"/>
      <c r="V28" s="227">
        <f>VLOOKUP($S28,$S$60:$V$63,4,FALSE)</f>
        <v>3.9999999999999998E-7</v>
      </c>
      <c r="W28" s="228"/>
    </row>
    <row r="29" spans="1:23">
      <c r="A29" s="78">
        <v>2</v>
      </c>
      <c r="B29" s="224" t="str">
        <f>VLOOKUP($A29,$A$60:$D$63,2,FALSE)</f>
        <v>OUEST AVEYRON</v>
      </c>
      <c r="C29" s="224"/>
      <c r="D29" s="225">
        <f>VLOOKUP($A29,$A$60:$D$63,4,FALSE)</f>
        <v>2.9999999999999999E-7</v>
      </c>
      <c r="E29" s="226"/>
      <c r="F29" s="21"/>
      <c r="G29" s="78">
        <v>2</v>
      </c>
      <c r="H29" s="224" t="str">
        <f>VLOOKUP($G29,$G$60:$J$63,2,FALSE)</f>
        <v>ST GENIEZ D OLT</v>
      </c>
      <c r="I29" s="224"/>
      <c r="J29" s="227">
        <f>VLOOKUP($G29,$G$60:$J$63,4,FALSE)</f>
        <v>2.9999999999999999E-7</v>
      </c>
      <c r="K29" s="228"/>
      <c r="L29" s="21"/>
      <c r="M29" s="78">
        <v>2</v>
      </c>
      <c r="N29" s="224" t="str">
        <f>VLOOKUP($M29,$M$60:$P$63,2,FALSE)</f>
        <v>LE MONASTERE</v>
      </c>
      <c r="O29" s="224"/>
      <c r="P29" s="227">
        <f>VLOOKUP($M29,$M$60:$P$63,4,FALSE)</f>
        <v>2.9999999999999999E-7</v>
      </c>
      <c r="Q29" s="228"/>
      <c r="R29" s="21"/>
      <c r="S29" s="78">
        <v>2</v>
      </c>
      <c r="T29" s="224" t="str">
        <f>VLOOKUP($S29,$S$60:$V$63,2,FALSE)</f>
        <v>AGEN GAGES</v>
      </c>
      <c r="U29" s="224"/>
      <c r="V29" s="227">
        <f>VLOOKUP($S29,$S$60:$V$63,4,FALSE)</f>
        <v>2.9999999999999999E-7</v>
      </c>
      <c r="W29" s="228"/>
    </row>
    <row r="30" spans="1:23">
      <c r="A30" s="78">
        <v>3</v>
      </c>
      <c r="B30" s="224" t="str">
        <f>VLOOKUP($A30,$A$60:$D$63,2,FALSE)</f>
        <v>LAISSAC</v>
      </c>
      <c r="C30" s="224"/>
      <c r="D30" s="225">
        <f>VLOOKUP($A30,$A$60:$D$63,4,FALSE)</f>
        <v>1.9999999999999999E-7</v>
      </c>
      <c r="E30" s="226"/>
      <c r="F30" s="21"/>
      <c r="G30" s="78">
        <v>3</v>
      </c>
      <c r="H30" s="224" t="str">
        <f>VLOOKUP($G30,$G$60:$J$63,2,FALSE)</f>
        <v>ONET</v>
      </c>
      <c r="I30" s="224"/>
      <c r="J30" s="227">
        <f>VLOOKUP($G30,$G$60:$J$63,4,FALSE)</f>
        <v>1.9999999999999999E-7</v>
      </c>
      <c r="K30" s="228"/>
      <c r="L30" s="21"/>
      <c r="M30" s="78">
        <v>3</v>
      </c>
      <c r="N30" s="224" t="str">
        <f>VLOOKUP($M30,$M$60:$P$63,2,FALSE)</f>
        <v>ESPALION</v>
      </c>
      <c r="O30" s="224"/>
      <c r="P30" s="227">
        <f>VLOOKUP($M30,$M$60:$P$63,4,FALSE)</f>
        <v>1.9999999999999999E-7</v>
      </c>
      <c r="Q30" s="228"/>
      <c r="R30" s="21"/>
      <c r="S30" s="78">
        <v>3</v>
      </c>
      <c r="T30" s="224" t="str">
        <f>VLOOKUP($S30,$S$60:$V$63,2,FALSE)</f>
        <v>RODEZ</v>
      </c>
      <c r="U30" s="224"/>
      <c r="V30" s="227">
        <f>VLOOKUP($S30,$S$60:$V$63,4,FALSE)</f>
        <v>1.9999999999999999E-7</v>
      </c>
      <c r="W30" s="228"/>
    </row>
    <row r="31" spans="1:23" ht="15.75" thickBot="1">
      <c r="A31" s="79">
        <v>4</v>
      </c>
      <c r="B31" s="236" t="str">
        <f>VLOOKUP($A31,$A$60:$D$63,2,FALSE)</f>
        <v>DRUELLE</v>
      </c>
      <c r="C31" s="236"/>
      <c r="D31" s="237">
        <f>VLOOKUP($A31,$A$60:$D$63,4,FALSE)</f>
        <v>9.9999999999999995E-8</v>
      </c>
      <c r="E31" s="238"/>
      <c r="F31" s="67"/>
      <c r="G31" s="79">
        <v>4</v>
      </c>
      <c r="H31" s="236" t="str">
        <f>VLOOKUP($G31,$G$60:$J$63,2,FALSE)</f>
        <v>MONTBAZENS RIGNAC 2</v>
      </c>
      <c r="I31" s="236"/>
      <c r="J31" s="231">
        <f>VLOOKUP($G31,$G$60:$J$63,4,FALSE)</f>
        <v>9.9999999999999995E-8</v>
      </c>
      <c r="K31" s="232"/>
      <c r="L31" s="67"/>
      <c r="M31" s="79">
        <v>4</v>
      </c>
      <c r="N31" s="236" t="str">
        <f>VLOOKUP($M31,$M$60:$P$63,2,FALSE)</f>
        <v>MONTBAZENS RIGNAC 1</v>
      </c>
      <c r="O31" s="236"/>
      <c r="P31" s="231">
        <f>VLOOKUP($M31,$M$60:$P$63,4,FALSE)</f>
        <v>9.9999999999999995E-8</v>
      </c>
      <c r="Q31" s="232"/>
      <c r="R31" s="67"/>
      <c r="S31" s="79">
        <v>4</v>
      </c>
      <c r="T31" s="229" t="str">
        <f>VLOOKUP($S31,$S$60:$V$63,2,FALSE)</f>
        <v>LARZAC VALLEE</v>
      </c>
      <c r="U31" s="230"/>
      <c r="V31" s="231">
        <f>VLOOKUP($S31,$S$60:$V$63,4,FALSE)</f>
        <v>9.9999999999999995E-8</v>
      </c>
      <c r="W31" s="232"/>
    </row>
    <row r="32" spans="1:23" ht="15.75" thickBot="1">
      <c r="A32" s="233" t="s">
        <v>26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5"/>
    </row>
    <row r="33" spans="1:24" ht="24.95" customHeight="1" thickBot="1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2"/>
    </row>
    <row r="34" spans="1:24" ht="16.350000000000001" customHeight="1" thickBot="1">
      <c r="A34" s="159" t="s">
        <v>27</v>
      </c>
      <c r="B34" s="160"/>
      <c r="C34" s="160"/>
      <c r="D34" s="160"/>
      <c r="E34" s="160"/>
      <c r="F34" s="160"/>
      <c r="G34" s="160"/>
      <c r="H34" s="160"/>
      <c r="I34" s="137" t="s">
        <v>9</v>
      </c>
      <c r="J34" s="161">
        <v>8.3333333333333332E-3</v>
      </c>
      <c r="K34" s="161"/>
      <c r="L34" s="161"/>
      <c r="M34" s="16" t="s">
        <v>10</v>
      </c>
      <c r="N34" s="137"/>
      <c r="O34" s="162"/>
      <c r="P34" s="162"/>
      <c r="Q34" s="162"/>
      <c r="R34" s="162"/>
      <c r="S34" s="162"/>
      <c r="T34" s="162"/>
      <c r="U34" s="162"/>
      <c r="V34" s="162"/>
      <c r="W34" s="163"/>
      <c r="X34" s="64"/>
    </row>
    <row r="35" spans="1:24" ht="45.75" customHeight="1" thickBot="1">
      <c r="A35" s="239" t="s">
        <v>61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31"/>
      <c r="M35" s="239" t="s">
        <v>60</v>
      </c>
      <c r="N35" s="162"/>
      <c r="O35" s="162"/>
      <c r="P35" s="162"/>
      <c r="Q35" s="162"/>
      <c r="R35" s="162"/>
      <c r="S35" s="162"/>
      <c r="T35" s="162"/>
      <c r="U35" s="162"/>
      <c r="V35" s="162"/>
      <c r="W35" s="163"/>
      <c r="X35" s="64"/>
    </row>
    <row r="36" spans="1:24" ht="14.45" customHeight="1">
      <c r="A36" s="83"/>
      <c r="B36" s="240" t="s">
        <v>28</v>
      </c>
      <c r="C36" s="240"/>
      <c r="D36" s="240" t="s">
        <v>21</v>
      </c>
      <c r="E36" s="241"/>
      <c r="F36" s="86" t="s">
        <v>57</v>
      </c>
      <c r="G36" s="84"/>
      <c r="H36" s="242" t="s">
        <v>28</v>
      </c>
      <c r="I36" s="242"/>
      <c r="J36" s="242" t="s">
        <v>21</v>
      </c>
      <c r="K36" s="243"/>
      <c r="L36" s="132" t="s">
        <v>57</v>
      </c>
      <c r="M36" s="85"/>
      <c r="N36" s="244" t="s">
        <v>28</v>
      </c>
      <c r="O36" s="244"/>
      <c r="P36" s="244" t="s">
        <v>21</v>
      </c>
      <c r="Q36" s="245"/>
      <c r="R36" s="132" t="s">
        <v>57</v>
      </c>
      <c r="S36" s="85"/>
      <c r="T36" s="244" t="s">
        <v>28</v>
      </c>
      <c r="U36" s="244"/>
      <c r="V36" s="244" t="s">
        <v>21</v>
      </c>
      <c r="W36" s="245"/>
      <c r="X36" s="132" t="s">
        <v>57</v>
      </c>
    </row>
    <row r="37" spans="1:24" ht="14.45" customHeight="1">
      <c r="A37" s="87">
        <v>0.5625</v>
      </c>
      <c r="B37" s="88" t="str">
        <f>IF($D$15="","3eme A",B30)</f>
        <v>3eme A</v>
      </c>
      <c r="C37" s="88" t="str">
        <f>IF($D$15="","4eme B",H31)</f>
        <v>4eme B</v>
      </c>
      <c r="D37" s="89"/>
      <c r="E37" s="90"/>
      <c r="F37" s="135"/>
      <c r="G37" s="87">
        <v>0.5625</v>
      </c>
      <c r="H37" s="88" t="str">
        <f>IF($D$15="","3eme C",N30)</f>
        <v>3eme C</v>
      </c>
      <c r="I37" s="88" t="str">
        <f>IF($D$15="","4eme D",T31)</f>
        <v>4eme D</v>
      </c>
      <c r="J37" s="89"/>
      <c r="K37" s="90"/>
      <c r="L37" s="135"/>
      <c r="M37" s="91">
        <v>0.58333333333333337</v>
      </c>
      <c r="N37" s="92" t="str">
        <f>IF($D$15="","1er A",B28)</f>
        <v>1er A</v>
      </c>
      <c r="O37" s="92" t="str">
        <f>IF($D$15="","2eme B",H29)</f>
        <v>2eme B</v>
      </c>
      <c r="P37" s="93"/>
      <c r="Q37" s="94"/>
      <c r="R37" s="135"/>
      <c r="S37" s="91">
        <v>0.58333333333333337</v>
      </c>
      <c r="T37" s="92" t="str">
        <f>IF($D$15="","1er C",N28)</f>
        <v>1er C</v>
      </c>
      <c r="U37" s="92" t="str">
        <f>IF($D$15="","2eme D",T29)</f>
        <v>2eme D</v>
      </c>
      <c r="V37" s="93"/>
      <c r="W37" s="94"/>
      <c r="X37" s="135"/>
    </row>
    <row r="38" spans="1:24" ht="14.45" customHeight="1" thickBot="1">
      <c r="A38" s="95">
        <v>0.57291666666666663</v>
      </c>
      <c r="B38" s="96" t="str">
        <f>IF($D$15="","3eme B",H30)</f>
        <v>3eme B</v>
      </c>
      <c r="C38" s="96" t="str">
        <f>IF($D$15="","4eme A",B31)</f>
        <v>4eme A</v>
      </c>
      <c r="D38" s="97"/>
      <c r="E38" s="98"/>
      <c r="F38" s="136"/>
      <c r="G38" s="95">
        <v>0.57291666666666663</v>
      </c>
      <c r="H38" s="96" t="str">
        <f>IF($D$15="","3eme D",T30)</f>
        <v>3eme D</v>
      </c>
      <c r="I38" s="96" t="str">
        <f>IF($D$15="","4eme C",N31)</f>
        <v>4eme C</v>
      </c>
      <c r="J38" s="97"/>
      <c r="K38" s="98"/>
      <c r="L38" s="136"/>
      <c r="M38" s="99">
        <v>0.59375</v>
      </c>
      <c r="N38" s="100" t="str">
        <f>IF($D$15="","1er B",H28)</f>
        <v>1er B</v>
      </c>
      <c r="O38" s="100" t="str">
        <f>IF($D$15="","2eme A",B29)</f>
        <v>2eme A</v>
      </c>
      <c r="P38" s="101"/>
      <c r="Q38" s="102"/>
      <c r="R38" s="136"/>
      <c r="S38" s="99">
        <v>0.59375</v>
      </c>
      <c r="T38" s="100" t="str">
        <f>IF($D$15="","1er D",T28)</f>
        <v>1er D</v>
      </c>
      <c r="U38" s="100" t="str">
        <f>IF($D$15="","2eme C",N29)</f>
        <v>2eme C</v>
      </c>
      <c r="V38" s="101"/>
      <c r="W38" s="102"/>
      <c r="X38" s="136"/>
    </row>
    <row r="39" spans="1:24" ht="5.0999999999999996" customHeight="1" thickBot="1">
      <c r="A39" s="32"/>
      <c r="D39" s="64"/>
      <c r="E39" s="64"/>
      <c r="I39" s="65"/>
      <c r="J39" s="64"/>
      <c r="K39" s="66"/>
      <c r="L39" s="133"/>
      <c r="M39" s="32"/>
      <c r="P39" s="64"/>
      <c r="Q39" s="64"/>
      <c r="R39" s="64"/>
      <c r="V39" s="64"/>
      <c r="W39" s="66"/>
    </row>
    <row r="40" spans="1:24" ht="14.45" customHeight="1">
      <c r="A40" s="83"/>
      <c r="B40" s="240" t="s">
        <v>29</v>
      </c>
      <c r="C40" s="240"/>
      <c r="D40" s="240" t="s">
        <v>21</v>
      </c>
      <c r="E40" s="241"/>
      <c r="F40" s="35"/>
      <c r="G40" s="83"/>
      <c r="H40" s="240" t="s">
        <v>30</v>
      </c>
      <c r="I40" s="240"/>
      <c r="J40" s="240" t="s">
        <v>21</v>
      </c>
      <c r="K40" s="241"/>
      <c r="L40" s="134"/>
      <c r="M40" s="103"/>
      <c r="N40" s="246" t="s">
        <v>29</v>
      </c>
      <c r="O40" s="246"/>
      <c r="P40" s="246" t="s">
        <v>21</v>
      </c>
      <c r="Q40" s="247"/>
      <c r="R40" s="86"/>
      <c r="S40" s="103"/>
      <c r="T40" s="246" t="s">
        <v>30</v>
      </c>
      <c r="U40" s="246"/>
      <c r="V40" s="246" t="s">
        <v>21</v>
      </c>
      <c r="W40" s="247"/>
    </row>
    <row r="41" spans="1:24" ht="14.45" customHeight="1">
      <c r="A41" s="87">
        <v>0.60416666666666663</v>
      </c>
      <c r="B41" s="88" t="str">
        <f>IF(D37&lt;E37,B37,IF(D37=E37," ",C37))</f>
        <v xml:space="preserve"> </v>
      </c>
      <c r="C41" s="88" t="str">
        <f>IF(J37&lt;K37,H37,IF(J37=K37," ",I37))</f>
        <v xml:space="preserve"> </v>
      </c>
      <c r="D41" s="89"/>
      <c r="E41" s="90"/>
      <c r="F41" s="135"/>
      <c r="G41" s="87">
        <v>0.60416666666666663</v>
      </c>
      <c r="H41" s="88" t="str">
        <f>IF(D37&gt;E37,B37,IF(D37=E37," ",C37))</f>
        <v xml:space="preserve"> </v>
      </c>
      <c r="I41" s="88" t="str">
        <f>IF(J37&gt;K37,H37,IF(J37=K37," ",I37))</f>
        <v xml:space="preserve"> </v>
      </c>
      <c r="J41" s="89"/>
      <c r="K41" s="90"/>
      <c r="L41" s="135"/>
      <c r="M41" s="91">
        <v>0.625</v>
      </c>
      <c r="N41" s="92" t="str">
        <f>IF(P37&lt;Q37,N37,IF(P37=Q37," ",O37))</f>
        <v xml:space="preserve"> </v>
      </c>
      <c r="O41" s="92" t="str">
        <f>IF(V37&lt;W37,T37,IF(V37=W37," ",U37))</f>
        <v xml:space="preserve"> </v>
      </c>
      <c r="P41" s="93"/>
      <c r="Q41" s="94"/>
      <c r="R41" s="135"/>
      <c r="S41" s="91">
        <v>0.625</v>
      </c>
      <c r="T41" s="92" t="str">
        <f>IF(P37&gt;Q37,N37,IF(P37=Q37," ",O37))</f>
        <v xml:space="preserve"> </v>
      </c>
      <c r="U41" s="92" t="str">
        <f>IF(V37&gt;W37,T37,IF(V37=W37," ",U37))</f>
        <v xml:space="preserve"> </v>
      </c>
      <c r="V41" s="93"/>
      <c r="W41" s="94"/>
      <c r="X41" s="135"/>
    </row>
    <row r="42" spans="1:24" ht="14.45" customHeight="1" thickBot="1">
      <c r="A42" s="95">
        <v>0.61458333333333337</v>
      </c>
      <c r="B42" s="96" t="str">
        <f>IF(D38&lt;E38,B38,IF(D38=E38," ",C38))</f>
        <v xml:space="preserve"> </v>
      </c>
      <c r="C42" s="96" t="str">
        <f>IF(J38&lt;K38,H38,IF(J38=K38," ",I38))</f>
        <v xml:space="preserve"> </v>
      </c>
      <c r="D42" s="97"/>
      <c r="E42" s="98"/>
      <c r="F42" s="136"/>
      <c r="G42" s="95">
        <v>0.61458333333333337</v>
      </c>
      <c r="H42" s="96" t="str">
        <f>IF(D38&gt;E38,B38,IF(D38=E38," ",C38))</f>
        <v xml:space="preserve"> </v>
      </c>
      <c r="I42" s="96" t="str">
        <f>IF(J38&gt;K38,H38,IF(J38=K38," ",I38))</f>
        <v xml:space="preserve"> </v>
      </c>
      <c r="J42" s="97"/>
      <c r="K42" s="98"/>
      <c r="L42" s="136"/>
      <c r="M42" s="99">
        <v>0.63541666666666663</v>
      </c>
      <c r="N42" s="92" t="str">
        <f>IF(P38&lt;Q38,N38,IF(P38=Q38," ",O38))</f>
        <v xml:space="preserve"> </v>
      </c>
      <c r="O42" s="92" t="str">
        <f>IF(V38&lt;W38,T38,IF(V38=W38," ",U38))</f>
        <v xml:space="preserve"> </v>
      </c>
      <c r="P42" s="101"/>
      <c r="Q42" s="102"/>
      <c r="R42" s="136"/>
      <c r="S42" s="99">
        <v>0.63541666666666663</v>
      </c>
      <c r="T42" s="92" t="str">
        <f>IF(P38&gt;Q38,N38,IF(P38=Q38," ",O38))</f>
        <v xml:space="preserve"> </v>
      </c>
      <c r="U42" s="92" t="str">
        <f>IF(V38&gt;W38,T38,IF(V38=W38," ",U38))</f>
        <v xml:space="preserve"> </v>
      </c>
      <c r="V42" s="101"/>
      <c r="W42" s="102"/>
      <c r="X42" s="136"/>
    </row>
    <row r="43" spans="1:24" ht="5.0999999999999996" customHeight="1" thickBot="1">
      <c r="A43" s="32"/>
      <c r="D43" s="64"/>
      <c r="E43" s="64"/>
      <c r="I43" s="65"/>
      <c r="J43" s="64"/>
      <c r="K43" s="66"/>
      <c r="L43" s="133"/>
      <c r="M43" s="32"/>
      <c r="P43" s="64"/>
      <c r="Q43" s="64"/>
      <c r="R43" s="64"/>
      <c r="V43" s="64"/>
      <c r="W43" s="66"/>
    </row>
    <row r="44" spans="1:24" ht="14.45" customHeight="1">
      <c r="A44" s="83"/>
      <c r="B44" s="240" t="s">
        <v>31</v>
      </c>
      <c r="C44" s="240"/>
      <c r="D44" s="240" t="s">
        <v>21</v>
      </c>
      <c r="E44" s="241"/>
      <c r="F44" s="135"/>
      <c r="G44" s="83"/>
      <c r="H44" s="240" t="s">
        <v>32</v>
      </c>
      <c r="I44" s="240"/>
      <c r="J44" s="240" t="s">
        <v>21</v>
      </c>
      <c r="K44" s="241"/>
      <c r="L44" s="135"/>
      <c r="M44" s="103"/>
      <c r="N44" s="246" t="s">
        <v>31</v>
      </c>
      <c r="O44" s="246"/>
      <c r="P44" s="246" t="s">
        <v>21</v>
      </c>
      <c r="Q44" s="247"/>
      <c r="R44" s="135"/>
      <c r="S44" s="103"/>
      <c r="T44" s="246" t="s">
        <v>33</v>
      </c>
      <c r="U44" s="246"/>
      <c r="V44" s="246" t="s">
        <v>21</v>
      </c>
      <c r="W44" s="247"/>
      <c r="X44" s="135"/>
    </row>
    <row r="45" spans="1:24" ht="14.45" customHeight="1" thickBot="1">
      <c r="A45" s="95">
        <v>0.64583333333333337</v>
      </c>
      <c r="B45" s="96" t="str">
        <f>IF(D41&lt;E41,B41,IF(D41=E41," ",C41))</f>
        <v xml:space="preserve"> </v>
      </c>
      <c r="C45" s="96" t="str">
        <f>IF(D42&lt;E42,B42,IF(D42=E42," ",C42))</f>
        <v xml:space="preserve"> </v>
      </c>
      <c r="D45" s="97"/>
      <c r="E45" s="98"/>
      <c r="F45" s="136"/>
      <c r="G45" s="95">
        <v>0.64583333333333337</v>
      </c>
      <c r="H45" s="96" t="str">
        <f>IF(D41&gt;E41,B41,IF(D41=E41," ",C41))</f>
        <v xml:space="preserve"> </v>
      </c>
      <c r="I45" s="96" t="str">
        <f>IF(D42&gt;E42,B42,IF(D42=E42," ",C42))</f>
        <v xml:space="preserve"> </v>
      </c>
      <c r="J45" s="97"/>
      <c r="K45" s="98"/>
      <c r="L45" s="136"/>
      <c r="M45" s="99">
        <v>0.65625</v>
      </c>
      <c r="N45" s="100" t="str">
        <f>IF(P41&lt;Q41,N41,IF(P41=Q41," ",O41))</f>
        <v xml:space="preserve"> </v>
      </c>
      <c r="O45" s="100" t="str">
        <f>IF(P42&lt;Q42,N42,IF(P42=Q42," ",O42))</f>
        <v xml:space="preserve"> </v>
      </c>
      <c r="P45" s="101"/>
      <c r="Q45" s="102"/>
      <c r="R45" s="136"/>
      <c r="S45" s="99">
        <v>0.65625</v>
      </c>
      <c r="T45" s="100" t="str">
        <f>IF(P41&gt;Q41,N41,IF(P41=Q41," ",O41))</f>
        <v xml:space="preserve"> </v>
      </c>
      <c r="U45" s="100" t="str">
        <f>IF(P42&gt;Q42,N42,IF(P42=Q42," ",O42))</f>
        <v xml:space="preserve"> </v>
      </c>
      <c r="V45" s="101"/>
      <c r="W45" s="102"/>
      <c r="X45" s="136"/>
    </row>
    <row r="46" spans="1:24" ht="16.5" customHeight="1" thickBot="1">
      <c r="A46" s="104"/>
      <c r="B46" s="162" t="s">
        <v>56</v>
      </c>
      <c r="C46" s="162"/>
      <c r="D46" s="105"/>
      <c r="E46" s="105"/>
      <c r="F46" s="64"/>
      <c r="G46" s="106"/>
      <c r="H46" s="162" t="s">
        <v>56</v>
      </c>
      <c r="I46" s="162"/>
      <c r="J46" s="105"/>
      <c r="K46" s="107"/>
      <c r="L46" s="133"/>
      <c r="M46" s="104"/>
      <c r="N46" s="162" t="s">
        <v>56</v>
      </c>
      <c r="O46" s="162"/>
      <c r="P46" s="105"/>
      <c r="Q46" s="105"/>
      <c r="R46" s="64"/>
      <c r="S46" s="106"/>
      <c r="T46" s="162" t="s">
        <v>56</v>
      </c>
      <c r="U46" s="162"/>
      <c r="V46" s="105"/>
      <c r="W46" s="107"/>
    </row>
    <row r="47" spans="1:24" ht="14.45" customHeight="1">
      <c r="A47" s="83"/>
      <c r="B47" s="240" t="s">
        <v>34</v>
      </c>
      <c r="C47" s="240"/>
      <c r="D47" s="240" t="s">
        <v>21</v>
      </c>
      <c r="E47" s="241"/>
      <c r="F47" s="135"/>
      <c r="G47" s="83"/>
      <c r="H47" s="240" t="s">
        <v>35</v>
      </c>
      <c r="I47" s="240"/>
      <c r="J47" s="240" t="s">
        <v>21</v>
      </c>
      <c r="K47" s="241"/>
      <c r="L47" s="135"/>
      <c r="M47" s="103"/>
      <c r="N47" s="246" t="s">
        <v>34</v>
      </c>
      <c r="O47" s="246"/>
      <c r="P47" s="246" t="s">
        <v>21</v>
      </c>
      <c r="Q47" s="247"/>
      <c r="R47" s="135"/>
      <c r="S47" s="103"/>
      <c r="T47" s="246" t="s">
        <v>35</v>
      </c>
      <c r="U47" s="246"/>
      <c r="V47" s="246" t="s">
        <v>21</v>
      </c>
      <c r="W47" s="247"/>
      <c r="X47" s="135"/>
    </row>
    <row r="48" spans="1:24" ht="14.45" customHeight="1" thickBot="1">
      <c r="A48" s="95">
        <v>0.66666666666666663</v>
      </c>
      <c r="B48" s="96"/>
      <c r="C48" s="96"/>
      <c r="D48" s="97"/>
      <c r="E48" s="98">
        <v>0</v>
      </c>
      <c r="F48" s="136"/>
      <c r="G48" s="95">
        <v>0.6875</v>
      </c>
      <c r="H48" s="96" t="str">
        <f>IF(J41&gt;K41,H41,IF(J41=K41," ",I41))</f>
        <v xml:space="preserve"> </v>
      </c>
      <c r="I48" s="96" t="str">
        <f>IF(J42&gt;K42,H42,IF(J42=K42," ",I42))</f>
        <v xml:space="preserve"> </v>
      </c>
      <c r="J48" s="97"/>
      <c r="K48" s="98"/>
      <c r="L48" s="136"/>
      <c r="M48" s="99">
        <v>0.67708333333333337</v>
      </c>
      <c r="N48" s="100" t="str">
        <f>IF(V41&lt;W41,T41,IF(V41=W41," ",U41))</f>
        <v xml:space="preserve"> </v>
      </c>
      <c r="O48" s="100" t="str">
        <f>IF(V42&lt;W42,T42,IF(V42=W42," ",U42))</f>
        <v xml:space="preserve"> </v>
      </c>
      <c r="P48" s="101"/>
      <c r="Q48" s="102"/>
      <c r="R48" s="136"/>
      <c r="S48" s="99">
        <v>0.69791666666666663</v>
      </c>
      <c r="T48" s="100" t="str">
        <f>IF(V41&gt;W41,T41,IF(V41=W41," ",U41))</f>
        <v xml:space="preserve"> </v>
      </c>
      <c r="U48" s="100" t="str">
        <f>IF(V42&gt;W42,T42,IF(V42=W42," ",U42))</f>
        <v xml:space="preserve"> </v>
      </c>
      <c r="V48" s="101"/>
      <c r="W48" s="102"/>
      <c r="X48" s="136"/>
    </row>
    <row r="49" spans="1:24" ht="5.0999999999999996" customHeight="1" thickBot="1">
      <c r="A49" s="68"/>
      <c r="B49" s="69"/>
      <c r="C49" s="69"/>
      <c r="D49" s="70"/>
      <c r="E49" s="70"/>
      <c r="F49" s="65"/>
      <c r="G49" s="71"/>
      <c r="H49" s="69"/>
      <c r="I49" s="69"/>
      <c r="J49" s="70"/>
      <c r="K49" s="70"/>
      <c r="L49" s="65"/>
      <c r="M49" s="71"/>
      <c r="N49" s="69"/>
      <c r="O49" s="69"/>
      <c r="P49" s="70"/>
      <c r="Q49" s="70"/>
      <c r="R49" s="65"/>
      <c r="S49" s="72"/>
      <c r="T49" s="73"/>
      <c r="U49" s="73"/>
      <c r="V49" s="74"/>
      <c r="W49" s="75"/>
    </row>
    <row r="50" spans="1:24" ht="14.45" customHeight="1" thickBot="1">
      <c r="A50" s="252" t="s">
        <v>36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20"/>
      <c r="U50" s="220"/>
      <c r="V50" s="220"/>
      <c r="W50" s="221"/>
    </row>
    <row r="51" spans="1:24" ht="14.45" customHeight="1">
      <c r="A51" s="108">
        <v>1</v>
      </c>
      <c r="B51" s="254" t="str">
        <f>IF(V48&gt;W48,T48,IF(V48=W48," ",U48))</f>
        <v xml:space="preserve"> </v>
      </c>
      <c r="C51" s="255"/>
      <c r="D51" s="255"/>
      <c r="E51" s="255"/>
      <c r="F51" s="256"/>
      <c r="G51" s="108">
        <v>5</v>
      </c>
      <c r="H51" s="254" t="str">
        <f>IF(V45&gt;W45,T45,IF(V45=W45," ",U45))</f>
        <v xml:space="preserve"> </v>
      </c>
      <c r="I51" s="255"/>
      <c r="J51" s="255"/>
      <c r="K51" s="255"/>
      <c r="L51" s="256"/>
      <c r="M51" s="108">
        <v>9</v>
      </c>
      <c r="N51" s="254" t="str">
        <f>IF(J48&gt;K48,H48,IF(J48=K48," ",I48))</f>
        <v xml:space="preserve"> </v>
      </c>
      <c r="O51" s="255"/>
      <c r="P51" s="255"/>
      <c r="Q51" s="255"/>
      <c r="R51" s="256"/>
      <c r="S51" s="109">
        <v>13</v>
      </c>
      <c r="T51" s="257" t="str">
        <f>IF(J45&gt;K45,H45,IF(J45=K45," ",I45))</f>
        <v xml:space="preserve"> </v>
      </c>
      <c r="U51" s="255"/>
      <c r="V51" s="255"/>
      <c r="W51" s="256"/>
      <c r="X51" s="110"/>
    </row>
    <row r="52" spans="1:24" ht="14.45" customHeight="1">
      <c r="A52" s="78">
        <v>2</v>
      </c>
      <c r="B52" s="248" t="str">
        <f>IF(V48&lt;W48,T48,IF(V48=W48," ",U48))</f>
        <v xml:space="preserve"> </v>
      </c>
      <c r="C52" s="249"/>
      <c r="D52" s="249"/>
      <c r="E52" s="249"/>
      <c r="F52" s="250"/>
      <c r="G52" s="78">
        <v>6</v>
      </c>
      <c r="H52" s="248" t="str">
        <f>IF(V45&lt;W45,T45,IF(V45=W45," ",U45))</f>
        <v xml:space="preserve"> </v>
      </c>
      <c r="I52" s="249"/>
      <c r="J52" s="249"/>
      <c r="K52" s="249"/>
      <c r="L52" s="250"/>
      <c r="M52" s="78">
        <v>10</v>
      </c>
      <c r="N52" s="248" t="str">
        <f>IF(J48&lt;K48,H48,IF(J48=K48," ",I48))</f>
        <v xml:space="preserve"> </v>
      </c>
      <c r="O52" s="249"/>
      <c r="P52" s="249"/>
      <c r="Q52" s="249"/>
      <c r="R52" s="250"/>
      <c r="S52" s="111">
        <v>14</v>
      </c>
      <c r="T52" s="251" t="str">
        <f>IF(J45&lt;K45,H45,IF(J45=K45," ",I45))</f>
        <v xml:space="preserve"> </v>
      </c>
      <c r="U52" s="249"/>
      <c r="V52" s="249"/>
      <c r="W52" s="250"/>
      <c r="X52" s="110"/>
    </row>
    <row r="53" spans="1:24" ht="14.45" customHeight="1">
      <c r="A53" s="78">
        <v>3</v>
      </c>
      <c r="B53" s="248" t="str">
        <f>IF(P48&gt;Q48,N48,IF(P48=Q48," ",O48))</f>
        <v xml:space="preserve"> </v>
      </c>
      <c r="C53" s="249"/>
      <c r="D53" s="249"/>
      <c r="E53" s="249"/>
      <c r="F53" s="250"/>
      <c r="G53" s="78">
        <v>7</v>
      </c>
      <c r="H53" s="248" t="str">
        <f>IF(P45&gt;Q45,N45,IF(P45=Q45," ",O45))</f>
        <v xml:space="preserve"> </v>
      </c>
      <c r="I53" s="249"/>
      <c r="J53" s="249"/>
      <c r="K53" s="249"/>
      <c r="L53" s="250"/>
      <c r="M53" s="78">
        <v>11</v>
      </c>
      <c r="N53" s="248"/>
      <c r="O53" s="249"/>
      <c r="P53" s="249"/>
      <c r="Q53" s="249"/>
      <c r="R53" s="250"/>
      <c r="S53" s="111">
        <v>15</v>
      </c>
      <c r="T53" s="251" t="str">
        <f>IF(D45&gt;E45,B45,IF(D45=E45," ",C45))</f>
        <v xml:space="preserve"> </v>
      </c>
      <c r="U53" s="249"/>
      <c r="V53" s="249"/>
      <c r="W53" s="250"/>
      <c r="X53" s="110"/>
    </row>
    <row r="54" spans="1:24" ht="14.45" customHeight="1" thickBot="1">
      <c r="A54" s="79">
        <v>4</v>
      </c>
      <c r="B54" s="262" t="str">
        <f>IF(P48&lt;Q48,N48,IF(P48=Q48," ",O48))</f>
        <v xml:space="preserve"> </v>
      </c>
      <c r="C54" s="263"/>
      <c r="D54" s="263"/>
      <c r="E54" s="263"/>
      <c r="F54" s="264"/>
      <c r="G54" s="79">
        <v>8</v>
      </c>
      <c r="H54" s="262" t="str">
        <f>IF(P45&lt;Q45,N45,IF(P45=Q45," ",O45))</f>
        <v xml:space="preserve"> </v>
      </c>
      <c r="I54" s="263"/>
      <c r="J54" s="263"/>
      <c r="K54" s="263"/>
      <c r="L54" s="264"/>
      <c r="M54" s="79">
        <v>12</v>
      </c>
      <c r="N54" s="262" t="str">
        <f>IF(D48&lt;E48,B48,IF(D48=E48," ",C48))</f>
        <v xml:space="preserve"> </v>
      </c>
      <c r="O54" s="263"/>
      <c r="P54" s="263"/>
      <c r="Q54" s="263"/>
      <c r="R54" s="264"/>
      <c r="S54" s="112">
        <v>16</v>
      </c>
      <c r="T54" s="265" t="str">
        <f>IF(D45&lt;E45,B45,IF(D45=E45," ",C45))</f>
        <v xml:space="preserve"> </v>
      </c>
      <c r="U54" s="263"/>
      <c r="V54" s="263"/>
      <c r="W54" s="264"/>
      <c r="X54" s="110"/>
    </row>
    <row r="55" spans="1:24" ht="15" customHeight="1" thickBot="1">
      <c r="A55" s="266" t="s">
        <v>58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8"/>
      <c r="U55" s="268"/>
      <c r="V55" s="268"/>
      <c r="W55" s="269"/>
    </row>
    <row r="56" spans="1:24" ht="189.75" customHeight="1">
      <c r="A56" s="270" t="s">
        <v>37</v>
      </c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</row>
    <row r="57" spans="1:24" hidden="1"/>
    <row r="58" spans="1:24" ht="16.5" hidden="1" thickBot="1">
      <c r="A58" s="164" t="s">
        <v>38</v>
      </c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3"/>
    </row>
    <row r="59" spans="1:24" ht="14.45" hidden="1" customHeight="1">
      <c r="A59" s="113"/>
      <c r="B59" s="222" t="s">
        <v>39</v>
      </c>
      <c r="C59" s="222"/>
      <c r="D59" s="222" t="s">
        <v>12</v>
      </c>
      <c r="E59" s="261"/>
      <c r="F59" s="258"/>
      <c r="G59" s="114"/>
      <c r="H59" s="222" t="s">
        <v>40</v>
      </c>
      <c r="I59" s="222"/>
      <c r="J59" s="222" t="s">
        <v>12</v>
      </c>
      <c r="K59" s="261"/>
      <c r="L59" s="77"/>
      <c r="M59" s="114"/>
      <c r="N59" s="222" t="s">
        <v>41</v>
      </c>
      <c r="O59" s="222"/>
      <c r="P59" s="222" t="s">
        <v>12</v>
      </c>
      <c r="Q59" s="261"/>
      <c r="R59" s="77"/>
      <c r="S59" s="113"/>
      <c r="T59" s="222" t="s">
        <v>42</v>
      </c>
      <c r="U59" s="222"/>
      <c r="V59" s="222" t="s">
        <v>12</v>
      </c>
      <c r="W59" s="223"/>
    </row>
    <row r="60" spans="1:24" ht="14.45" hidden="1" customHeight="1">
      <c r="A60" s="115">
        <f>RANK(D60,$D$60:$D$63)</f>
        <v>1</v>
      </c>
      <c r="B60" s="116" t="str">
        <f>B9</f>
        <v>COMTAL 1</v>
      </c>
      <c r="C60" s="116">
        <f>D15-E15+D19-E19+D23-E23</f>
        <v>0</v>
      </c>
      <c r="D60" s="227">
        <f>D9+4/10000000</f>
        <v>3.9999999999999998E-7</v>
      </c>
      <c r="E60" s="272"/>
      <c r="F60" s="259"/>
      <c r="G60" s="117">
        <f>RANK(J60,$J$60:$J$63)</f>
        <v>1</v>
      </c>
      <c r="H60" s="116" t="str">
        <f>H9</f>
        <v xml:space="preserve">ESPOIR FOOT </v>
      </c>
      <c r="I60" s="116">
        <f>J15-K15+J19-K19+J23-K23</f>
        <v>0</v>
      </c>
      <c r="J60" s="227">
        <f>J9+4/10000000</f>
        <v>3.9999999999999998E-7</v>
      </c>
      <c r="K60" s="272"/>
      <c r="L60" s="21"/>
      <c r="M60" s="117">
        <f>RANK(P60,$P$60:$P$63)</f>
        <v>1</v>
      </c>
      <c r="N60" s="116" t="str">
        <f>N9</f>
        <v>COMTAL 2</v>
      </c>
      <c r="O60" s="116">
        <f>P15-Q15+P19-Q19+P23-Q23</f>
        <v>0</v>
      </c>
      <c r="P60" s="227">
        <f>P9+4/10000000</f>
        <v>3.9999999999999998E-7</v>
      </c>
      <c r="Q60" s="272"/>
      <c r="R60" s="21"/>
      <c r="S60" s="115">
        <f>RANK(V60,$V$60:$V$63)</f>
        <v>1</v>
      </c>
      <c r="T60" s="116" t="str">
        <f>T9</f>
        <v>COMTAL 3</v>
      </c>
      <c r="U60" s="116">
        <f>V15-W15+V19-W19+V23-W23</f>
        <v>0</v>
      </c>
      <c r="V60" s="227">
        <f>V9+4/10000000</f>
        <v>3.9999999999999998E-7</v>
      </c>
      <c r="W60" s="228"/>
    </row>
    <row r="61" spans="1:24" ht="14.45" hidden="1" customHeight="1">
      <c r="A61" s="115">
        <f t="shared" ref="A61:A63" si="0">RANK(D61,$D$60:$D$63)</f>
        <v>2</v>
      </c>
      <c r="B61" s="116" t="str">
        <f>B10</f>
        <v>OUEST AVEYRON</v>
      </c>
      <c r="C61" s="116">
        <f>E15-D15+D20-E20+D24-E24</f>
        <v>0</v>
      </c>
      <c r="D61" s="227">
        <f>D10+3/10000000</f>
        <v>2.9999999999999999E-7</v>
      </c>
      <c r="E61" s="272"/>
      <c r="F61" s="259"/>
      <c r="G61" s="117">
        <f t="shared" ref="G61:G63" si="1">RANK(J61,$J$60:$J$63)</f>
        <v>2</v>
      </c>
      <c r="H61" s="116" t="str">
        <f>H10</f>
        <v>ST GENIEZ D OLT</v>
      </c>
      <c r="I61" s="116">
        <f>K15-J15+J20-K20+J24-K24</f>
        <v>0</v>
      </c>
      <c r="J61" s="227">
        <f>J10+3/10000000</f>
        <v>2.9999999999999999E-7</v>
      </c>
      <c r="K61" s="272"/>
      <c r="L61" s="21"/>
      <c r="M61" s="117">
        <f t="shared" ref="M61:M63" si="2">RANK(P61,$P$60:$P$63)</f>
        <v>2</v>
      </c>
      <c r="N61" s="116" t="str">
        <f>N10</f>
        <v>LE MONASTERE</v>
      </c>
      <c r="O61" s="116">
        <f>Q15-P15+P20-Q20+P24-Q24</f>
        <v>0</v>
      </c>
      <c r="P61" s="227">
        <f>P10+3/10000000</f>
        <v>2.9999999999999999E-7</v>
      </c>
      <c r="Q61" s="272"/>
      <c r="R61" s="21"/>
      <c r="S61" s="115">
        <f t="shared" ref="S61:S63" si="3">RANK(V61,$V$60:$V$63)</f>
        <v>2</v>
      </c>
      <c r="T61" s="116" t="str">
        <f>T10</f>
        <v>AGEN GAGES</v>
      </c>
      <c r="U61" s="116">
        <f>W15-V15+V20-W20+V24-W24</f>
        <v>0</v>
      </c>
      <c r="V61" s="227">
        <f>V10+3/10000000</f>
        <v>2.9999999999999999E-7</v>
      </c>
      <c r="W61" s="228"/>
    </row>
    <row r="62" spans="1:24" ht="14.45" hidden="1" customHeight="1">
      <c r="A62" s="115">
        <f t="shared" si="0"/>
        <v>3</v>
      </c>
      <c r="B62" s="116" t="str">
        <f>B11</f>
        <v>LAISSAC</v>
      </c>
      <c r="C62" s="116">
        <f>D16-E16+E19-D19+E24-D24</f>
        <v>0</v>
      </c>
      <c r="D62" s="227">
        <f>D11+2/10000000</f>
        <v>1.9999999999999999E-7</v>
      </c>
      <c r="E62" s="272"/>
      <c r="F62" s="259"/>
      <c r="G62" s="117">
        <f t="shared" si="1"/>
        <v>3</v>
      </c>
      <c r="H62" s="116" t="str">
        <f>H11</f>
        <v>ONET</v>
      </c>
      <c r="I62" s="116">
        <f>J16-K16+K19-J19+K24-J24</f>
        <v>0</v>
      </c>
      <c r="J62" s="227">
        <f>J11+2/10000000</f>
        <v>1.9999999999999999E-7</v>
      </c>
      <c r="K62" s="272"/>
      <c r="L62" s="21"/>
      <c r="M62" s="117">
        <f t="shared" si="2"/>
        <v>3</v>
      </c>
      <c r="N62" s="116" t="str">
        <f>N11</f>
        <v>ESPALION</v>
      </c>
      <c r="O62" s="116">
        <f>P16-Q16+Q19-P19+Q24-P24</f>
        <v>0</v>
      </c>
      <c r="P62" s="227">
        <f>P11+2/10000000</f>
        <v>1.9999999999999999E-7</v>
      </c>
      <c r="Q62" s="272"/>
      <c r="R62" s="21"/>
      <c r="S62" s="115">
        <f t="shared" si="3"/>
        <v>3</v>
      </c>
      <c r="T62" s="116" t="str">
        <f>T11</f>
        <v>RODEZ</v>
      </c>
      <c r="U62" s="116">
        <f>V16-W16+W19-V19+W24-V24</f>
        <v>0</v>
      </c>
      <c r="V62" s="227">
        <f>V11+2/10000000</f>
        <v>1.9999999999999999E-7</v>
      </c>
      <c r="W62" s="228"/>
    </row>
    <row r="63" spans="1:24" ht="14.45" hidden="1" customHeight="1">
      <c r="A63" s="118">
        <f t="shared" si="0"/>
        <v>4</v>
      </c>
      <c r="B63" s="119" t="str">
        <f>B12</f>
        <v>DRUELLE</v>
      </c>
      <c r="C63" s="119">
        <f>E16-D16+E20-D20+E23-D23</f>
        <v>0</v>
      </c>
      <c r="D63" s="231">
        <f>D12+1/10000000</f>
        <v>9.9999999999999995E-8</v>
      </c>
      <c r="E63" s="273"/>
      <c r="F63" s="260"/>
      <c r="G63" s="120">
        <f t="shared" si="1"/>
        <v>4</v>
      </c>
      <c r="H63" s="119" t="str">
        <f>H12</f>
        <v>MONTBAZENS RIGNAC 2</v>
      </c>
      <c r="I63" s="119">
        <f>K16-J16+K20-J20+K23-J23</f>
        <v>0</v>
      </c>
      <c r="J63" s="231">
        <f>J12+1/10000000</f>
        <v>9.9999999999999995E-8</v>
      </c>
      <c r="K63" s="273"/>
      <c r="L63" s="67"/>
      <c r="M63" s="120">
        <f t="shared" si="2"/>
        <v>4</v>
      </c>
      <c r="N63" s="119" t="str">
        <f>N12</f>
        <v>MONTBAZENS RIGNAC 1</v>
      </c>
      <c r="O63" s="119">
        <f>Q16-P16+Q20-P20+Q23-P23</f>
        <v>0</v>
      </c>
      <c r="P63" s="231">
        <f>P12+1/10000000</f>
        <v>9.9999999999999995E-8</v>
      </c>
      <c r="Q63" s="273"/>
      <c r="R63" s="67"/>
      <c r="S63" s="118">
        <f t="shared" si="3"/>
        <v>4</v>
      </c>
      <c r="T63" s="119" t="str">
        <f>T12</f>
        <v>LARZAC VALLEE</v>
      </c>
      <c r="U63" s="119">
        <f>W16-V16+W20-V20+W23-V23</f>
        <v>0</v>
      </c>
      <c r="V63" s="231">
        <f>V12+1/10000000</f>
        <v>9.9999999999999995E-8</v>
      </c>
      <c r="W63" s="232"/>
    </row>
    <row r="64" spans="1:24" hidden="1">
      <c r="A64" s="271"/>
      <c r="B64" s="271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</row>
    <row r="65" spans="1:20">
      <c r="A65">
        <f>IF(D15="",0,(IF(D15&gt;E15,3,IF(D15=E15,1,0))))</f>
        <v>0</v>
      </c>
      <c r="B65">
        <f>IF(E15="",0,(IF(E15&gt;D15,3,IF(E15=D15,1,0))))</f>
        <v>0</v>
      </c>
      <c r="G65">
        <f>IF(J15="",0,(IF(J15&gt;K15,3,IF(J15=K15,1,0))))</f>
        <v>0</v>
      </c>
      <c r="H65">
        <f>IF(K15="",0,(IF(K15&gt;J15,3,IF(K15=J15,1,0))))</f>
        <v>0</v>
      </c>
      <c r="M65">
        <f>IF(P15="",0,(IF(P15&gt;Q15,3,IF(P15=Q15,1,0))))</f>
        <v>0</v>
      </c>
      <c r="N65">
        <f>IF(Q15="",0,(IF(Q15&gt;P15,3,IF(Q15=P15,1,0))))</f>
        <v>0</v>
      </c>
      <c r="S65">
        <f>IF(V15="",0,(IF(V15&gt;W15,3,IF(V15=W15,1,0))))</f>
        <v>0</v>
      </c>
      <c r="T65">
        <f>IF(W15="",0,(IF(W15&gt;V15,3,IF(W15=V15,1,0))))</f>
        <v>0</v>
      </c>
    </row>
    <row r="66" spans="1:20">
      <c r="A66">
        <f>IF(D16="",0,(IF(D16&gt;E16,3,IF(D16=E16,1,0))))</f>
        <v>0</v>
      </c>
      <c r="B66">
        <f>IF(E16="",0,(IF(E16&gt;D16,3,IF(E16=D16,1,0))))</f>
        <v>0</v>
      </c>
      <c r="G66">
        <f>IF(J16="",0,(IF(J16&gt;K16,3,IF(J16=K16,1,0))))</f>
        <v>0</v>
      </c>
      <c r="H66">
        <f>IF(K16="",0,(IF(K16&gt;J16,3,IF(K16=J16,1,0))))</f>
        <v>0</v>
      </c>
      <c r="M66">
        <f>IF(P16="",0,(IF(P16&gt;Q16,3,IF(P16=Q16,1,0))))</f>
        <v>0</v>
      </c>
      <c r="N66">
        <f>IF(Q16="",0,(IF(Q16&gt;P16,3,IF(Q16=P16,1,0))))</f>
        <v>0</v>
      </c>
      <c r="S66">
        <f>IF(V16="",0,(IF(V16&gt;W16,3,IF(V16=W16,1,0))))</f>
        <v>0</v>
      </c>
      <c r="T66">
        <f>IF(W16="",0,(IF(W16&gt;V16,3,IF(W16=V16,1,0))))</f>
        <v>0</v>
      </c>
    </row>
    <row r="69" spans="1:20">
      <c r="A69">
        <f>IF(D19="",0,(IF(D19&gt;E19,3,IF(D19=E19,1,0))))</f>
        <v>0</v>
      </c>
      <c r="B69">
        <f>IF(E19="",0,(IF(E19&gt;D19,3,IF(E19=D19,1,0))))</f>
        <v>0</v>
      </c>
      <c r="G69">
        <f>IF(J19="",0,(IF(J19&gt;K19,3,IF(J19=K19,1,0))))</f>
        <v>0</v>
      </c>
      <c r="H69">
        <f>IF(K19="",0,(IF(K19&gt;J19,3,IF(K19=J19,1,0))))</f>
        <v>0</v>
      </c>
      <c r="M69">
        <f>IF(P19="",0,(IF(P19&gt;Q19,3,IF(P19=Q19,1,0))))</f>
        <v>0</v>
      </c>
      <c r="N69">
        <f>IF(Q19="",0,(IF(Q19&gt;P19,3,IF(Q19=P19,1,0))))</f>
        <v>0</v>
      </c>
      <c r="S69">
        <f>IF(V19="",0,(IF(V19&gt;W19,3,IF(V19=W19,1,0))))</f>
        <v>0</v>
      </c>
      <c r="T69">
        <f>IF(W19="",0,(IF(W19&gt;V19,3,IF(W19=V19,1,0))))</f>
        <v>0</v>
      </c>
    </row>
    <row r="70" spans="1:20">
      <c r="A70">
        <f>IF(D20="",0,(IF(D20&gt;E20,3,IF(D20=E20,1,0))))</f>
        <v>0</v>
      </c>
      <c r="B70">
        <f>IF(E20="",0,(IF(E20&gt;D20,3,IF(E20=D20,1,0))))</f>
        <v>0</v>
      </c>
      <c r="G70">
        <f>IF(J20="",0,(IF(J20&gt;K20,3,IF(J20=K20,1,0))))</f>
        <v>0</v>
      </c>
      <c r="H70">
        <f>IF(K20="",0,(IF(K20&gt;J20,3,IF(K20=J20,1,0))))</f>
        <v>0</v>
      </c>
      <c r="M70">
        <f>IF(P20="",0,(IF(P20&gt;Q20,3,IF(P20=Q20,1,0))))</f>
        <v>0</v>
      </c>
      <c r="N70">
        <f>IF(Q20="",0,(IF(Q20&gt;P20,3,IF(Q20=P20,1,0))))</f>
        <v>0</v>
      </c>
      <c r="S70">
        <f>IF(V20="",0,(IF(V20&gt;W20,3,IF(V20=W20,1,0))))</f>
        <v>0</v>
      </c>
      <c r="T70">
        <f>IF(W20="",0,(IF(W20&gt;V20,3,IF(W20=V20,1,0))))</f>
        <v>0</v>
      </c>
    </row>
    <row r="73" spans="1:20">
      <c r="A73">
        <f>IF(D23="",0,(IF(D23&gt;E23,3,IF(D23=E23,1,0))))</f>
        <v>0</v>
      </c>
      <c r="B73">
        <f>IF(E23="",0,(IF(E23&gt;D23,3,IF(E23=D23,1,0))))</f>
        <v>0</v>
      </c>
      <c r="G73">
        <f>IF(J23="",0,(IF(J23&gt;K23,3,IF(J23=K23,1,0))))</f>
        <v>0</v>
      </c>
      <c r="H73">
        <f>IF(K23="",0,(IF(K23&gt;J23,3,IF(K23=J23,1,0))))</f>
        <v>0</v>
      </c>
      <c r="M73">
        <f>IF(P23="",0,(IF(P23&gt;Q23,3,IF(P23=Q23,1,0))))</f>
        <v>0</v>
      </c>
      <c r="N73">
        <f>IF(Q23="",0,(IF(Q23&gt;P23,3,IF(Q23=P23,1,0))))</f>
        <v>0</v>
      </c>
      <c r="S73">
        <f>IF(V23="",0,(IF(V23&gt;W23,3,IF(V23=W23,1,0))))</f>
        <v>0</v>
      </c>
      <c r="T73">
        <f>IF(W23="",0,(IF(W23&gt;V23,3,IF(W23=V23,1,0))))</f>
        <v>0</v>
      </c>
    </row>
    <row r="74" spans="1:20">
      <c r="A74">
        <f>IF(D24="",0,(IF(D24&gt;E24,3,IF(D24=E24,1,0))))</f>
        <v>0</v>
      </c>
      <c r="B74">
        <f>IF(E24="",0,(IF(E24&gt;D24,3,IF(E24=D24,1,0))))</f>
        <v>0</v>
      </c>
      <c r="G74">
        <f>IF(J24="",0,(IF(J24&gt;K24,3,IF(J24=K24,1,0))))</f>
        <v>0</v>
      </c>
      <c r="H74">
        <f>IF(K24="",0,(IF(K24&gt;J24,3,IF(K24=J24,1,0))))</f>
        <v>0</v>
      </c>
      <c r="M74">
        <f>IF(P24="",0,(IF(P24&gt;Q24,3,IF(P24=Q24,1,0))))</f>
        <v>0</v>
      </c>
      <c r="N74">
        <f>IF(Q24="",0,(IF(Q24&gt;P24,3,IF(Q24=P24,1,0))))</f>
        <v>0</v>
      </c>
      <c r="S74">
        <f>IF(V24="",0,(IF(V24&gt;W24,3,IF(V24=W24,1,0))))</f>
        <v>0</v>
      </c>
      <c r="T74">
        <f>IF(W24="",0,(IF(W24&gt;V24,3,IF(W24=V24,1,0))))</f>
        <v>0</v>
      </c>
    </row>
  </sheetData>
  <mergeCells count="206">
    <mergeCell ref="A64:Q64"/>
    <mergeCell ref="D62:E62"/>
    <mergeCell ref="J62:K62"/>
    <mergeCell ref="P62:Q62"/>
    <mergeCell ref="V62:W62"/>
    <mergeCell ref="D63:E63"/>
    <mergeCell ref="J63:K63"/>
    <mergeCell ref="P63:Q63"/>
    <mergeCell ref="V63:W63"/>
    <mergeCell ref="D60:E60"/>
    <mergeCell ref="J60:K60"/>
    <mergeCell ref="P60:Q60"/>
    <mergeCell ref="V60:W60"/>
    <mergeCell ref="D61:E61"/>
    <mergeCell ref="J61:K61"/>
    <mergeCell ref="P61:Q61"/>
    <mergeCell ref="V61:W61"/>
    <mergeCell ref="A58:W58"/>
    <mergeCell ref="B59:C59"/>
    <mergeCell ref="D59:E59"/>
    <mergeCell ref="F59:F63"/>
    <mergeCell ref="H59:I59"/>
    <mergeCell ref="J59:K59"/>
    <mergeCell ref="N59:O59"/>
    <mergeCell ref="P59:Q59"/>
    <mergeCell ref="T59:U59"/>
    <mergeCell ref="V59:W59"/>
    <mergeCell ref="B54:F54"/>
    <mergeCell ref="H54:L54"/>
    <mergeCell ref="N54:R54"/>
    <mergeCell ref="T54:W54"/>
    <mergeCell ref="A55:W55"/>
    <mergeCell ref="A56:W56"/>
    <mergeCell ref="B52:F52"/>
    <mergeCell ref="H52:L52"/>
    <mergeCell ref="N52:R52"/>
    <mergeCell ref="T52:W52"/>
    <mergeCell ref="B53:F53"/>
    <mergeCell ref="H53:L53"/>
    <mergeCell ref="N53:R53"/>
    <mergeCell ref="T53:W53"/>
    <mergeCell ref="T47:U47"/>
    <mergeCell ref="V47:W47"/>
    <mergeCell ref="A50:W50"/>
    <mergeCell ref="B51:F51"/>
    <mergeCell ref="H51:L51"/>
    <mergeCell ref="N51:R51"/>
    <mergeCell ref="T51:W51"/>
    <mergeCell ref="B46:C46"/>
    <mergeCell ref="H46:I46"/>
    <mergeCell ref="N46:O46"/>
    <mergeCell ref="T46:U46"/>
    <mergeCell ref="B47:C47"/>
    <mergeCell ref="D47:E47"/>
    <mergeCell ref="H47:I47"/>
    <mergeCell ref="J47:K47"/>
    <mergeCell ref="N47:O47"/>
    <mergeCell ref="P47:Q47"/>
    <mergeCell ref="T40:U40"/>
    <mergeCell ref="V40:W40"/>
    <mergeCell ref="B44:C44"/>
    <mergeCell ref="D44:E44"/>
    <mergeCell ref="H44:I44"/>
    <mergeCell ref="J44:K44"/>
    <mergeCell ref="N44:O44"/>
    <mergeCell ref="P44:Q44"/>
    <mergeCell ref="T44:U44"/>
    <mergeCell ref="V44:W44"/>
    <mergeCell ref="B40:C40"/>
    <mergeCell ref="D40:E40"/>
    <mergeCell ref="H40:I40"/>
    <mergeCell ref="J40:K40"/>
    <mergeCell ref="N40:O40"/>
    <mergeCell ref="P40:Q40"/>
    <mergeCell ref="A35:K35"/>
    <mergeCell ref="M35:W35"/>
    <mergeCell ref="B36:C36"/>
    <mergeCell ref="D36:E36"/>
    <mergeCell ref="H36:I36"/>
    <mergeCell ref="J36:K36"/>
    <mergeCell ref="N36:O36"/>
    <mergeCell ref="P36:Q36"/>
    <mergeCell ref="T36:U36"/>
    <mergeCell ref="V36:W36"/>
    <mergeCell ref="T31:U31"/>
    <mergeCell ref="V31:W31"/>
    <mergeCell ref="A32:W32"/>
    <mergeCell ref="A34:H34"/>
    <mergeCell ref="J34:L34"/>
    <mergeCell ref="O34:W34"/>
    <mergeCell ref="B31:C31"/>
    <mergeCell ref="D31:E31"/>
    <mergeCell ref="H31:I31"/>
    <mergeCell ref="J31:K31"/>
    <mergeCell ref="N31:O31"/>
    <mergeCell ref="P31:Q31"/>
    <mergeCell ref="T29:U29"/>
    <mergeCell ref="V29:W29"/>
    <mergeCell ref="B30:C30"/>
    <mergeCell ref="D30:E30"/>
    <mergeCell ref="H30:I30"/>
    <mergeCell ref="J30:K30"/>
    <mergeCell ref="N30:O30"/>
    <mergeCell ref="P30:Q30"/>
    <mergeCell ref="T30:U30"/>
    <mergeCell ref="V30:W30"/>
    <mergeCell ref="B29:C29"/>
    <mergeCell ref="D29:E29"/>
    <mergeCell ref="H29:I29"/>
    <mergeCell ref="J29:K29"/>
    <mergeCell ref="N29:O29"/>
    <mergeCell ref="P29:Q29"/>
    <mergeCell ref="V27:W27"/>
    <mergeCell ref="B28:C28"/>
    <mergeCell ref="D28:E28"/>
    <mergeCell ref="H28:I28"/>
    <mergeCell ref="J28:K28"/>
    <mergeCell ref="N28:O28"/>
    <mergeCell ref="P28:Q28"/>
    <mergeCell ref="T28:U28"/>
    <mergeCell ref="V28:W28"/>
    <mergeCell ref="T22:U22"/>
    <mergeCell ref="V22:W22"/>
    <mergeCell ref="A26:W26"/>
    <mergeCell ref="B27:C27"/>
    <mergeCell ref="D27:E27"/>
    <mergeCell ref="H27:I27"/>
    <mergeCell ref="J27:K27"/>
    <mergeCell ref="N27:O27"/>
    <mergeCell ref="P27:Q27"/>
    <mergeCell ref="T27:U27"/>
    <mergeCell ref="B22:C22"/>
    <mergeCell ref="D22:E22"/>
    <mergeCell ref="H22:I22"/>
    <mergeCell ref="J22:K22"/>
    <mergeCell ref="N22:O22"/>
    <mergeCell ref="P22:Q22"/>
    <mergeCell ref="T14:U14"/>
    <mergeCell ref="V14:W14"/>
    <mergeCell ref="B18:C18"/>
    <mergeCell ref="D18:E18"/>
    <mergeCell ref="H18:I18"/>
    <mergeCell ref="J18:K18"/>
    <mergeCell ref="N18:O18"/>
    <mergeCell ref="P18:Q18"/>
    <mergeCell ref="T18:U18"/>
    <mergeCell ref="V18:W18"/>
    <mergeCell ref="B14:C14"/>
    <mergeCell ref="D14:E14"/>
    <mergeCell ref="H14:I14"/>
    <mergeCell ref="J14:K14"/>
    <mergeCell ref="N14:O14"/>
    <mergeCell ref="P14:Q14"/>
    <mergeCell ref="T11:U11"/>
    <mergeCell ref="V11:W11"/>
    <mergeCell ref="B12:C12"/>
    <mergeCell ref="D12:E12"/>
    <mergeCell ref="H12:I12"/>
    <mergeCell ref="J12:K12"/>
    <mergeCell ref="N12:O12"/>
    <mergeCell ref="P12:Q12"/>
    <mergeCell ref="T12:U12"/>
    <mergeCell ref="V12:W12"/>
    <mergeCell ref="B11:C11"/>
    <mergeCell ref="D11:E11"/>
    <mergeCell ref="H11:I11"/>
    <mergeCell ref="J11:K11"/>
    <mergeCell ref="N11:O11"/>
    <mergeCell ref="P11:Q11"/>
    <mergeCell ref="V9:W9"/>
    <mergeCell ref="B10:C10"/>
    <mergeCell ref="D10:E10"/>
    <mergeCell ref="H10:I10"/>
    <mergeCell ref="J10:K10"/>
    <mergeCell ref="N10:O10"/>
    <mergeCell ref="P10:Q10"/>
    <mergeCell ref="T10:U10"/>
    <mergeCell ref="V10:W10"/>
    <mergeCell ref="P8:Q8"/>
    <mergeCell ref="T8:U8"/>
    <mergeCell ref="V8:W8"/>
    <mergeCell ref="B9:C9"/>
    <mergeCell ref="D9:E9"/>
    <mergeCell ref="H9:I9"/>
    <mergeCell ref="J9:K9"/>
    <mergeCell ref="N9:O9"/>
    <mergeCell ref="P9:Q9"/>
    <mergeCell ref="T9:U9"/>
    <mergeCell ref="A6:H6"/>
    <mergeCell ref="J6:L6"/>
    <mergeCell ref="O6:W6"/>
    <mergeCell ref="A7:K7"/>
    <mergeCell ref="M7:W7"/>
    <mergeCell ref="B8:C8"/>
    <mergeCell ref="D8:E8"/>
    <mergeCell ref="H8:I8"/>
    <mergeCell ref="J8:K8"/>
    <mergeCell ref="N8:O8"/>
    <mergeCell ref="A1:T1"/>
    <mergeCell ref="U1:W5"/>
    <mergeCell ref="E4:G4"/>
    <mergeCell ref="I4:K4"/>
    <mergeCell ref="L4:M4"/>
    <mergeCell ref="E5:G5"/>
    <mergeCell ref="L5:M5"/>
    <mergeCell ref="R5:S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U11 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2025-05-20T14:49:05Z</dcterms:modified>
</cp:coreProperties>
</file>