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Equipes U7" sheetId="2" r:id="rId1"/>
    <sheet name="Matchs de poule" sheetId="1" r:id="rId2"/>
    <sheet name="Matchs de classement" sheetId="3" r:id="rId3"/>
    <sheet name="Classement" sheetId="4" r:id="rId4"/>
  </sheets>
  <definedNames>
    <definedName name="Poule_A">'Equipes U7'!$A$2:$A$7</definedName>
    <definedName name="Poule_B">'Equipes U7'!$A$11:$A$16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3" i="3"/>
  <c r="P71"/>
  <c r="C73"/>
  <c r="C71"/>
  <c r="P61"/>
  <c r="P59"/>
  <c r="C61"/>
  <c r="C59"/>
  <c r="P49"/>
  <c r="P47"/>
  <c r="C49"/>
  <c r="C47"/>
  <c r="AG29" i="1" l="1"/>
  <c r="AG30"/>
  <c r="AG31"/>
  <c r="AG32"/>
  <c r="AG33"/>
  <c r="AG28"/>
  <c r="AG10"/>
  <c r="C13" s="1"/>
  <c r="AG11"/>
  <c r="AG12"/>
  <c r="AG13"/>
  <c r="AG14"/>
  <c r="AG9"/>
  <c r="BK42" l="1"/>
  <c r="BJ42"/>
  <c r="BI42"/>
  <c r="BH42"/>
  <c r="BG42"/>
  <c r="BF42"/>
  <c r="BE42"/>
  <c r="BD42"/>
  <c r="BC42"/>
  <c r="BB42"/>
  <c r="BA42"/>
  <c r="AZ42"/>
  <c r="AY42"/>
  <c r="AX42"/>
  <c r="J42"/>
  <c r="C42"/>
  <c r="BK41"/>
  <c r="BJ41"/>
  <c r="BI41"/>
  <c r="BH41"/>
  <c r="BG41"/>
  <c r="BF41"/>
  <c r="BE41"/>
  <c r="BD41"/>
  <c r="BC41"/>
  <c r="BB41"/>
  <c r="BA41"/>
  <c r="AZ41"/>
  <c r="AY41"/>
  <c r="AX41"/>
  <c r="J41"/>
  <c r="C41"/>
  <c r="BK40"/>
  <c r="BJ40"/>
  <c r="BI40"/>
  <c r="BH40"/>
  <c r="BG40"/>
  <c r="BF40"/>
  <c r="BE40"/>
  <c r="BD40"/>
  <c r="BC40"/>
  <c r="BB40"/>
  <c r="BA40"/>
  <c r="AZ40"/>
  <c r="AY40"/>
  <c r="AX40"/>
  <c r="J40"/>
  <c r="C40"/>
  <c r="BK39"/>
  <c r="BJ39"/>
  <c r="BI39"/>
  <c r="BH39"/>
  <c r="BG39"/>
  <c r="BF39"/>
  <c r="BE39"/>
  <c r="BD39"/>
  <c r="BC39"/>
  <c r="BB39"/>
  <c r="BA39"/>
  <c r="AZ39"/>
  <c r="AY39"/>
  <c r="AX39"/>
  <c r="J39"/>
  <c r="C39"/>
  <c r="BK38"/>
  <c r="BJ38"/>
  <c r="BI38"/>
  <c r="BH38"/>
  <c r="BG38"/>
  <c r="BF38"/>
  <c r="BE38"/>
  <c r="BD38"/>
  <c r="BC38"/>
  <c r="BB38"/>
  <c r="BA38"/>
  <c r="AZ38"/>
  <c r="AY38"/>
  <c r="AX38"/>
  <c r="J38"/>
  <c r="C38"/>
  <c r="BK37"/>
  <c r="BJ37"/>
  <c r="BI37"/>
  <c r="BH37"/>
  <c r="BG37"/>
  <c r="BF37"/>
  <c r="BE37"/>
  <c r="BD37"/>
  <c r="BC37"/>
  <c r="BB37"/>
  <c r="BA37"/>
  <c r="AZ37"/>
  <c r="AY37"/>
  <c r="AX37"/>
  <c r="J37"/>
  <c r="C37"/>
  <c r="BK36"/>
  <c r="BJ36"/>
  <c r="BI36"/>
  <c r="BH36"/>
  <c r="BG36"/>
  <c r="BF36"/>
  <c r="BE36"/>
  <c r="BD36"/>
  <c r="BC36"/>
  <c r="BB36"/>
  <c r="BA36"/>
  <c r="AZ36"/>
  <c r="AY36"/>
  <c r="AX36"/>
  <c r="J36"/>
  <c r="C36"/>
  <c r="BK35"/>
  <c r="BJ35"/>
  <c r="BI35"/>
  <c r="BH35"/>
  <c r="BG35"/>
  <c r="BF35"/>
  <c r="BE35"/>
  <c r="BD35"/>
  <c r="BC35"/>
  <c r="BB35"/>
  <c r="BA35"/>
  <c r="AZ35"/>
  <c r="AY35"/>
  <c r="AX35"/>
  <c r="J35"/>
  <c r="C35"/>
  <c r="BK34"/>
  <c r="BJ34"/>
  <c r="BI34"/>
  <c r="BH34"/>
  <c r="BG34"/>
  <c r="BF34"/>
  <c r="BE34"/>
  <c r="BD34"/>
  <c r="BC34"/>
  <c r="BB34"/>
  <c r="BA34"/>
  <c r="AZ34"/>
  <c r="AY34"/>
  <c r="AX34"/>
  <c r="J34"/>
  <c r="C34"/>
  <c r="BS33"/>
  <c r="BK33"/>
  <c r="BJ33"/>
  <c r="BI33"/>
  <c r="BH33"/>
  <c r="BG33"/>
  <c r="BF33"/>
  <c r="BE33"/>
  <c r="BD33"/>
  <c r="BC33"/>
  <c r="BB33"/>
  <c r="BA33"/>
  <c r="AZ33"/>
  <c r="AY33"/>
  <c r="AX33"/>
  <c r="J33"/>
  <c r="C33"/>
  <c r="BS32"/>
  <c r="BK32"/>
  <c r="BJ32"/>
  <c r="BI32"/>
  <c r="BH32"/>
  <c r="BG32"/>
  <c r="BF32"/>
  <c r="BE32"/>
  <c r="BD32"/>
  <c r="BC32"/>
  <c r="BB32"/>
  <c r="BA32"/>
  <c r="AZ32"/>
  <c r="AY32"/>
  <c r="AX32"/>
  <c r="J32"/>
  <c r="C32"/>
  <c r="BS31"/>
  <c r="BK31"/>
  <c r="BJ31"/>
  <c r="BI31"/>
  <c r="BH31"/>
  <c r="BG31"/>
  <c r="BF31"/>
  <c r="BE31"/>
  <c r="BD31"/>
  <c r="BC31"/>
  <c r="BB31"/>
  <c r="BA31"/>
  <c r="AZ31"/>
  <c r="AY31"/>
  <c r="AX31"/>
  <c r="J31"/>
  <c r="C31"/>
  <c r="BS30"/>
  <c r="BK30"/>
  <c r="BJ30"/>
  <c r="BI30"/>
  <c r="BH30"/>
  <c r="BG30"/>
  <c r="BF30"/>
  <c r="BE30"/>
  <c r="BD30"/>
  <c r="BC30"/>
  <c r="BB30"/>
  <c r="BA30"/>
  <c r="AZ30"/>
  <c r="AY30"/>
  <c r="AX30"/>
  <c r="J30"/>
  <c r="C30"/>
  <c r="BS29"/>
  <c r="BK29"/>
  <c r="BJ29"/>
  <c r="BI29"/>
  <c r="BH29"/>
  <c r="BG29"/>
  <c r="BF29"/>
  <c r="BE29"/>
  <c r="BD29"/>
  <c r="BC29"/>
  <c r="BB29"/>
  <c r="BA29"/>
  <c r="AZ29"/>
  <c r="AY29"/>
  <c r="AX29"/>
  <c r="J29"/>
  <c r="C29"/>
  <c r="BS28"/>
  <c r="BK28"/>
  <c r="BJ28"/>
  <c r="BI28"/>
  <c r="BH28"/>
  <c r="BG28"/>
  <c r="BF28"/>
  <c r="BE28"/>
  <c r="BD28"/>
  <c r="BC28"/>
  <c r="BB28"/>
  <c r="BA28"/>
  <c r="AZ28"/>
  <c r="AY28"/>
  <c r="AX28"/>
  <c r="J28"/>
  <c r="C28"/>
  <c r="AQ28" l="1"/>
  <c r="AQ33"/>
  <c r="AP31"/>
  <c r="AN29"/>
  <c r="AN28"/>
  <c r="AO33"/>
  <c r="AS33"/>
  <c r="AO30"/>
  <c r="AQ32"/>
  <c r="AS30"/>
  <c r="AR28"/>
  <c r="AO29"/>
  <c r="AS29"/>
  <c r="AP30"/>
  <c r="AT30"/>
  <c r="AQ31"/>
  <c r="AN32"/>
  <c r="AR32"/>
  <c r="AR29"/>
  <c r="AT31"/>
  <c r="AN33"/>
  <c r="AR33"/>
  <c r="AO28"/>
  <c r="AS28"/>
  <c r="AP29"/>
  <c r="AT29"/>
  <c r="AQ30"/>
  <c r="AN31"/>
  <c r="AR31"/>
  <c r="AO32"/>
  <c r="AS32"/>
  <c r="AP33"/>
  <c r="AT33"/>
  <c r="AU33" s="1"/>
  <c r="AP28"/>
  <c r="AT28"/>
  <c r="AQ29"/>
  <c r="AN30"/>
  <c r="AR30"/>
  <c r="AO31"/>
  <c r="AS31"/>
  <c r="AU31" s="1"/>
  <c r="AP32"/>
  <c r="AT32"/>
  <c r="BS10"/>
  <c r="BS11"/>
  <c r="BS12"/>
  <c r="BS13"/>
  <c r="BS14"/>
  <c r="BS9"/>
  <c r="BK10"/>
  <c r="BK11"/>
  <c r="BK12"/>
  <c r="BK13"/>
  <c r="BK14"/>
  <c r="BK15"/>
  <c r="BK16"/>
  <c r="BK17"/>
  <c r="BK18"/>
  <c r="BK19"/>
  <c r="BK20"/>
  <c r="BK21"/>
  <c r="BK22"/>
  <c r="BK23"/>
  <c r="BK9"/>
  <c r="BJ10"/>
  <c r="BJ11"/>
  <c r="BJ12"/>
  <c r="BJ13"/>
  <c r="BJ14"/>
  <c r="BJ15"/>
  <c r="BJ16"/>
  <c r="BJ17"/>
  <c r="BJ18"/>
  <c r="BJ19"/>
  <c r="BJ20"/>
  <c r="BJ21"/>
  <c r="BJ22"/>
  <c r="BJ23"/>
  <c r="BJ9"/>
  <c r="BI10"/>
  <c r="BI11"/>
  <c r="BI12"/>
  <c r="BI13"/>
  <c r="BI14"/>
  <c r="BI15"/>
  <c r="BI16"/>
  <c r="BI17"/>
  <c r="BI18"/>
  <c r="BI19"/>
  <c r="BI20"/>
  <c r="BI21"/>
  <c r="BI22"/>
  <c r="BI23"/>
  <c r="BI9"/>
  <c r="BH10"/>
  <c r="BH11"/>
  <c r="BH12"/>
  <c r="BH13"/>
  <c r="BH14"/>
  <c r="BH15"/>
  <c r="BH16"/>
  <c r="BH17"/>
  <c r="BH18"/>
  <c r="BH19"/>
  <c r="BH20"/>
  <c r="BH21"/>
  <c r="BH22"/>
  <c r="BH23"/>
  <c r="BH9"/>
  <c r="BG10"/>
  <c r="BG11"/>
  <c r="BG12"/>
  <c r="BG13"/>
  <c r="BG14"/>
  <c r="BG15"/>
  <c r="BG16"/>
  <c r="BG17"/>
  <c r="BG18"/>
  <c r="BG19"/>
  <c r="BG20"/>
  <c r="BG21"/>
  <c r="BG22"/>
  <c r="BG23"/>
  <c r="BG9"/>
  <c r="BF10"/>
  <c r="BF11"/>
  <c r="BF12"/>
  <c r="BF13"/>
  <c r="BF14"/>
  <c r="BF15"/>
  <c r="BF16"/>
  <c r="BF17"/>
  <c r="BF18"/>
  <c r="BF19"/>
  <c r="BF20"/>
  <c r="BF21"/>
  <c r="BF22"/>
  <c r="BF23"/>
  <c r="BF9"/>
  <c r="BE10"/>
  <c r="BE11"/>
  <c r="BE12"/>
  <c r="BE13"/>
  <c r="BE14"/>
  <c r="BE15"/>
  <c r="BE16"/>
  <c r="BE17"/>
  <c r="BE18"/>
  <c r="BE19"/>
  <c r="BE20"/>
  <c r="BE21"/>
  <c r="BE22"/>
  <c r="BE23"/>
  <c r="BE9"/>
  <c r="BD10"/>
  <c r="BD11"/>
  <c r="BD12"/>
  <c r="BD13"/>
  <c r="BD14"/>
  <c r="BD15"/>
  <c r="BD16"/>
  <c r="BD17"/>
  <c r="BD18"/>
  <c r="BD19"/>
  <c r="BD20"/>
  <c r="BD21"/>
  <c r="BD22"/>
  <c r="BD23"/>
  <c r="BD9"/>
  <c r="BC10"/>
  <c r="BC11"/>
  <c r="BC12"/>
  <c r="BC13"/>
  <c r="BC14"/>
  <c r="BC15"/>
  <c r="BC16"/>
  <c r="BC17"/>
  <c r="BC18"/>
  <c r="BC19"/>
  <c r="BC20"/>
  <c r="BC21"/>
  <c r="BC22"/>
  <c r="BC23"/>
  <c r="BC9"/>
  <c r="BB10"/>
  <c r="BB11"/>
  <c r="BB12"/>
  <c r="BB13"/>
  <c r="BB14"/>
  <c r="BB15"/>
  <c r="BB16"/>
  <c r="BB17"/>
  <c r="BB18"/>
  <c r="BB19"/>
  <c r="BB20"/>
  <c r="BB21"/>
  <c r="BB22"/>
  <c r="BB23"/>
  <c r="BB9"/>
  <c r="AU28" l="1"/>
  <c r="AV28" s="1"/>
  <c r="AW28" s="1"/>
  <c r="AU30"/>
  <c r="AV30" s="1"/>
  <c r="AV33"/>
  <c r="AU29"/>
  <c r="AV29" s="1"/>
  <c r="AV31"/>
  <c r="AU32"/>
  <c r="AV32" s="1"/>
  <c r="BA10"/>
  <c r="BA11"/>
  <c r="BA12"/>
  <c r="BA13"/>
  <c r="BA14"/>
  <c r="BA15"/>
  <c r="BA16"/>
  <c r="BA17"/>
  <c r="BA18"/>
  <c r="BA19"/>
  <c r="BA20"/>
  <c r="BA21"/>
  <c r="BA22"/>
  <c r="BA23"/>
  <c r="BA9"/>
  <c r="AZ10"/>
  <c r="AZ11"/>
  <c r="AZ12"/>
  <c r="AZ13"/>
  <c r="AZ14"/>
  <c r="AZ15"/>
  <c r="AZ16"/>
  <c r="AZ17"/>
  <c r="AZ18"/>
  <c r="AZ19"/>
  <c r="AZ20"/>
  <c r="AZ21"/>
  <c r="AZ22"/>
  <c r="AZ23"/>
  <c r="AZ9"/>
  <c r="AY10"/>
  <c r="AY11"/>
  <c r="AY12"/>
  <c r="AY13"/>
  <c r="AY14"/>
  <c r="AY15"/>
  <c r="AY16"/>
  <c r="AY17"/>
  <c r="AY18"/>
  <c r="AY19"/>
  <c r="AY20"/>
  <c r="AY21"/>
  <c r="AY22"/>
  <c r="AY23"/>
  <c r="AY9"/>
  <c r="AX10"/>
  <c r="AX11"/>
  <c r="AX12"/>
  <c r="AX13"/>
  <c r="AX14"/>
  <c r="AX15"/>
  <c r="AX16"/>
  <c r="AX17"/>
  <c r="AX18"/>
  <c r="AX19"/>
  <c r="AX20"/>
  <c r="AX21"/>
  <c r="AX22"/>
  <c r="AX23"/>
  <c r="AX9"/>
  <c r="J23"/>
  <c r="C23"/>
  <c r="C9"/>
  <c r="J9"/>
  <c r="C10"/>
  <c r="J10"/>
  <c r="C11"/>
  <c r="J11"/>
  <c r="C12"/>
  <c r="J12"/>
  <c r="J13"/>
  <c r="C14"/>
  <c r="J14"/>
  <c r="C15"/>
  <c r="J15"/>
  <c r="C16"/>
  <c r="J16"/>
  <c r="C17"/>
  <c r="J17"/>
  <c r="C18"/>
  <c r="J18"/>
  <c r="C19"/>
  <c r="J19"/>
  <c r="C20"/>
  <c r="J20"/>
  <c r="C21"/>
  <c r="J21"/>
  <c r="C22"/>
  <c r="J22"/>
  <c r="AR9" l="1"/>
  <c r="AS9"/>
  <c r="AT13"/>
  <c r="AP11"/>
  <c r="AR13"/>
  <c r="AS13"/>
  <c r="AT12"/>
  <c r="AP9"/>
  <c r="AR12"/>
  <c r="AS14"/>
  <c r="AQ10"/>
  <c r="AQ14"/>
  <c r="AT9"/>
  <c r="AP12"/>
  <c r="AP10"/>
  <c r="AR11"/>
  <c r="AS11"/>
  <c r="AQ9"/>
  <c r="AT10"/>
  <c r="AR10"/>
  <c r="AS10"/>
  <c r="AQ12"/>
  <c r="AT14"/>
  <c r="AR14"/>
  <c r="AS12"/>
  <c r="AQ13"/>
  <c r="AQ11"/>
  <c r="AT11"/>
  <c r="AP13"/>
  <c r="AP14"/>
  <c r="AL32"/>
  <c r="AW32"/>
  <c r="AL33"/>
  <c r="AW33"/>
  <c r="AW31"/>
  <c r="AL31"/>
  <c r="AW30"/>
  <c r="AL30"/>
  <c r="AL29"/>
  <c r="AW29"/>
  <c r="AL28"/>
  <c r="AO13"/>
  <c r="AO9"/>
  <c r="AO14"/>
  <c r="AO10"/>
  <c r="AO11"/>
  <c r="AO12"/>
  <c r="AN12"/>
  <c r="AN11"/>
  <c r="AN13"/>
  <c r="AN9"/>
  <c r="AN14"/>
  <c r="AN10"/>
  <c r="AU9" l="1"/>
  <c r="AU13"/>
  <c r="AV13" s="1"/>
  <c r="AW13" s="1"/>
  <c r="AU12"/>
  <c r="AV12" s="1"/>
  <c r="AW12" s="1"/>
  <c r="AU10"/>
  <c r="AV10" s="1"/>
  <c r="AW10" s="1"/>
  <c r="AU11"/>
  <c r="AV11" s="1"/>
  <c r="AW11" s="1"/>
  <c r="AU14"/>
  <c r="AV14" s="1"/>
  <c r="AM31"/>
  <c r="AF31" s="1"/>
  <c r="AM33"/>
  <c r="AF33" s="1"/>
  <c r="AM28"/>
  <c r="AF28" s="1"/>
  <c r="AM30"/>
  <c r="AF30" s="1"/>
  <c r="AM29"/>
  <c r="AF29" s="1"/>
  <c r="AM32"/>
  <c r="AF32" s="1"/>
  <c r="AV9"/>
  <c r="AW9" s="1"/>
  <c r="AW14" l="1"/>
  <c r="AM14" s="1"/>
  <c r="AF14" s="1"/>
  <c r="AL14"/>
  <c r="AL13"/>
  <c r="AL11"/>
  <c r="AL9"/>
  <c r="P33"/>
  <c r="BL30"/>
  <c r="BQ30" s="1"/>
  <c r="P29"/>
  <c r="BL31"/>
  <c r="BQ31" s="1"/>
  <c r="P30"/>
  <c r="P28"/>
  <c r="BL33"/>
  <c r="BQ33" s="1"/>
  <c r="P32"/>
  <c r="BL29"/>
  <c r="BQ29" s="1"/>
  <c r="BL32"/>
  <c r="BQ32" s="1"/>
  <c r="P31"/>
  <c r="BL28"/>
  <c r="BQ28" s="1"/>
  <c r="AL12"/>
  <c r="AL10"/>
  <c r="AM10" l="1"/>
  <c r="AF10" s="1"/>
  <c r="AM9"/>
  <c r="AF9" s="1"/>
  <c r="AM12"/>
  <c r="AF12" s="1"/>
  <c r="AM11"/>
  <c r="AF11" s="1"/>
  <c r="BR28"/>
  <c r="AM13"/>
  <c r="AF13" s="1"/>
  <c r="P9" s="1"/>
  <c r="AA32"/>
  <c r="W32"/>
  <c r="C13" i="3" s="1"/>
  <c r="Z32" i="1"/>
  <c r="V32"/>
  <c r="AB32"/>
  <c r="X32"/>
  <c r="AC32"/>
  <c r="Y32"/>
  <c r="BR33"/>
  <c r="AB29"/>
  <c r="X29"/>
  <c r="AA29"/>
  <c r="W29"/>
  <c r="AC29"/>
  <c r="Y29"/>
  <c r="Z29"/>
  <c r="V29"/>
  <c r="AA28"/>
  <c r="W28"/>
  <c r="C37" i="3" s="1"/>
  <c r="AB28" i="1"/>
  <c r="X28"/>
  <c r="Z28"/>
  <c r="V28"/>
  <c r="AC28"/>
  <c r="Y28"/>
  <c r="BR30"/>
  <c r="BR31"/>
  <c r="Z31"/>
  <c r="V31"/>
  <c r="AC31"/>
  <c r="Y31"/>
  <c r="AA31"/>
  <c r="W31"/>
  <c r="AB31"/>
  <c r="X31"/>
  <c r="BR32"/>
  <c r="BR29"/>
  <c r="U29" s="1"/>
  <c r="AC30"/>
  <c r="Y30"/>
  <c r="AB30"/>
  <c r="X30"/>
  <c r="Z30"/>
  <c r="V30"/>
  <c r="AA30"/>
  <c r="W30"/>
  <c r="C25" i="3" s="1"/>
  <c r="AB33" i="1"/>
  <c r="X33"/>
  <c r="AC33"/>
  <c r="Y33"/>
  <c r="AA33"/>
  <c r="W33"/>
  <c r="P13" i="3" s="1"/>
  <c r="Z33" i="1"/>
  <c r="V33"/>
  <c r="B19" i="4" l="1"/>
  <c r="P25" i="3"/>
  <c r="B11" i="4"/>
  <c r="P37" i="3"/>
  <c r="BL10" i="1"/>
  <c r="BQ10" s="1"/>
  <c r="BL9"/>
  <c r="BQ9" s="1"/>
  <c r="U30"/>
  <c r="BL11"/>
  <c r="BQ11" s="1"/>
  <c r="P10"/>
  <c r="AA10" s="1"/>
  <c r="P11"/>
  <c r="AC11" s="1"/>
  <c r="BL12"/>
  <c r="BQ12" s="1"/>
  <c r="P12"/>
  <c r="AA12" s="1"/>
  <c r="BL13"/>
  <c r="BQ13" s="1"/>
  <c r="P13"/>
  <c r="AC13" s="1"/>
  <c r="P14"/>
  <c r="AC14" s="1"/>
  <c r="BL14"/>
  <c r="BQ14" s="1"/>
  <c r="U33"/>
  <c r="U32"/>
  <c r="U31"/>
  <c r="X13"/>
  <c r="AC9"/>
  <c r="AB9"/>
  <c r="W9"/>
  <c r="AA9"/>
  <c r="V9"/>
  <c r="X9"/>
  <c r="Z9"/>
  <c r="Y9"/>
  <c r="AC10"/>
  <c r="Y14" l="1"/>
  <c r="V10"/>
  <c r="AB10"/>
  <c r="Z10"/>
  <c r="Z11"/>
  <c r="V12"/>
  <c r="W11"/>
  <c r="P23" i="3" s="1"/>
  <c r="AB12" i="1"/>
  <c r="AA11"/>
  <c r="AB11"/>
  <c r="X10"/>
  <c r="Y10"/>
  <c r="W10"/>
  <c r="C35" i="3" s="1"/>
  <c r="B13" i="4" s="1"/>
  <c r="BR14" i="1"/>
  <c r="Y12"/>
  <c r="AC12"/>
  <c r="Y11"/>
  <c r="X11"/>
  <c r="V11"/>
  <c r="V14"/>
  <c r="X14"/>
  <c r="AA14"/>
  <c r="W12"/>
  <c r="C23" i="3" s="1"/>
  <c r="B21" i="4" s="1"/>
  <c r="Z12" i="1"/>
  <c r="X12"/>
  <c r="AA13"/>
  <c r="BR11"/>
  <c r="AB14"/>
  <c r="W14"/>
  <c r="C11" i="3" s="1"/>
  <c r="B27" i="4" s="1"/>
  <c r="B29" s="1"/>
  <c r="Z14" i="1"/>
  <c r="BR12"/>
  <c r="Y13"/>
  <c r="W13"/>
  <c r="BR13"/>
  <c r="U14" s="1"/>
  <c r="BR9"/>
  <c r="BR10"/>
  <c r="V13"/>
  <c r="Z13"/>
  <c r="AB13"/>
  <c r="P11" i="3" l="1"/>
  <c r="B23" i="4" s="1"/>
  <c r="B25" s="1"/>
  <c r="B15"/>
  <c r="B17" s="1"/>
  <c r="U11" i="1"/>
  <c r="U10"/>
  <c r="U13"/>
  <c r="U12"/>
</calcChain>
</file>

<file path=xl/sharedStrings.xml><?xml version="1.0" encoding="utf-8"?>
<sst xmlns="http://schemas.openxmlformats.org/spreadsheetml/2006/main" count="265" uniqueCount="69">
  <si>
    <t>Terrain</t>
  </si>
  <si>
    <t>Heure</t>
  </si>
  <si>
    <t>EQUIPES</t>
  </si>
  <si>
    <t>Buts</t>
  </si>
  <si>
    <t>POULE A</t>
  </si>
  <si>
    <t>POULE B</t>
  </si>
  <si>
    <t>Place</t>
  </si>
  <si>
    <t>Pts</t>
  </si>
  <si>
    <t>J</t>
  </si>
  <si>
    <t>G</t>
  </si>
  <si>
    <t>N</t>
  </si>
  <si>
    <t>P</t>
  </si>
  <si>
    <t xml:space="preserve">B + </t>
  </si>
  <si>
    <t>B -</t>
  </si>
  <si>
    <t>Diff.</t>
  </si>
  <si>
    <t>CLASSEMENT POULE A</t>
  </si>
  <si>
    <t>R</t>
  </si>
  <si>
    <t>B +</t>
  </si>
  <si>
    <t>%</t>
  </si>
  <si>
    <t>CLASSEMENT POULE B</t>
  </si>
  <si>
    <t>Tirs au but</t>
  </si>
  <si>
    <t xml:space="preserve">COMTAL 1 </t>
  </si>
  <si>
    <t>COMTAL 2</t>
  </si>
  <si>
    <t>OUEST AVEYRON</t>
  </si>
  <si>
    <t>DRUELLE</t>
  </si>
  <si>
    <t>MONTBAZENS RIGNAC</t>
  </si>
  <si>
    <t>LUC</t>
  </si>
  <si>
    <t>SOURCES D AVEYRON</t>
  </si>
  <si>
    <t>RODEZ 2</t>
  </si>
  <si>
    <t>RODEZ 1</t>
  </si>
  <si>
    <t>RODEZ 3</t>
  </si>
  <si>
    <t>10H00</t>
  </si>
  <si>
    <t>10H30</t>
  </si>
  <si>
    <t>11H00</t>
  </si>
  <si>
    <t>11H30</t>
  </si>
  <si>
    <t>10H45</t>
  </si>
  <si>
    <t>11H15</t>
  </si>
  <si>
    <t>11H45</t>
  </si>
  <si>
    <t>13H30</t>
  </si>
  <si>
    <t>13H45</t>
  </si>
  <si>
    <t>1/2 FINALE EUROPA</t>
  </si>
  <si>
    <t>1/2 FINALE CONFERENCE</t>
  </si>
  <si>
    <t>1/2 FINALE CH LEAGUES</t>
  </si>
  <si>
    <t>FINALE CONFERENCE</t>
  </si>
  <si>
    <t>3ème &amp; 4ème CONFERENCE</t>
  </si>
  <si>
    <t>3ème &amp; 4ème EUROPA</t>
  </si>
  <si>
    <t>FINALE EUROPA</t>
  </si>
  <si>
    <t>3ème &amp; 4ème CH LEAGUES</t>
  </si>
  <si>
    <t>FINALE CH LEAGUES</t>
  </si>
  <si>
    <t>10H15</t>
  </si>
  <si>
    <t xml:space="preserve"> </t>
  </si>
  <si>
    <t xml:space="preserve">  </t>
  </si>
  <si>
    <t xml:space="preserve">                              MEILLEUR JOUEUSE</t>
  </si>
  <si>
    <t xml:space="preserve">                            MEILLEUR JOUEUR</t>
  </si>
  <si>
    <t>FAIR PLAY</t>
  </si>
  <si>
    <t xml:space="preserve">             MEILLEUR GARDIEN</t>
  </si>
  <si>
    <t>xx</t>
  </si>
  <si>
    <t>FLUNCH</t>
  </si>
  <si>
    <t>ECOTEL</t>
  </si>
  <si>
    <t>INTERSPORT</t>
  </si>
  <si>
    <t>LUC 2</t>
  </si>
  <si>
    <t>U7</t>
  </si>
  <si>
    <t xml:space="preserve">                                               CHALLENGE FRANCIS GUIBERT </t>
  </si>
  <si>
    <t xml:space="preserve">                                                                CHALLENGE</t>
  </si>
  <si>
    <t xml:space="preserve">                      FRANCIS GUIBERT</t>
  </si>
  <si>
    <t xml:space="preserve">          U7</t>
  </si>
  <si>
    <t xml:space="preserve"> CHALLENGE </t>
  </si>
  <si>
    <t xml:space="preserve">                        U7</t>
  </si>
  <si>
    <t xml:space="preserve">                      CHALLENGE</t>
  </si>
</sst>
</file>

<file path=xl/styles.xml><?xml version="1.0" encoding="utf-8"?>
<styleSheet xmlns="http://schemas.openxmlformats.org/spreadsheetml/2006/main">
  <numFmts count="3">
    <numFmt numFmtId="164" formatCode="h&quot;h&quot;:mm;@"/>
    <numFmt numFmtId="165" formatCode="#,##0.0000000"/>
    <numFmt numFmtId="166" formatCode="h&quot;h&quot;\ mm;@"/>
  </numFmts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 Black"/>
      <family val="2"/>
    </font>
    <font>
      <sz val="18"/>
      <color rgb="FF0000FF"/>
      <name val="Arial Black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 Black"/>
      <family val="2"/>
    </font>
    <font>
      <b/>
      <sz val="12"/>
      <color theme="1"/>
      <name val="Arial"/>
      <family val="2"/>
    </font>
    <font>
      <sz val="18"/>
      <color rgb="FF00B0F0"/>
      <name val="Arial Black"/>
      <family val="2"/>
    </font>
    <font>
      <sz val="14"/>
      <color theme="1"/>
      <name val="Arial Black"/>
      <family val="2"/>
    </font>
    <font>
      <sz val="16"/>
      <color rgb="FF0000FF"/>
      <name val="Arial Black"/>
      <family val="2"/>
    </font>
    <font>
      <sz val="18"/>
      <color rgb="FFFF33CC"/>
      <name val="Arial Black"/>
      <family val="2"/>
    </font>
    <font>
      <sz val="16"/>
      <color rgb="FFFF0000"/>
      <name val="Arial Black"/>
      <family val="2"/>
    </font>
    <font>
      <sz val="16"/>
      <color rgb="FF00B050"/>
      <name val="Arial Black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7" tint="0.59999389629810485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164" fontId="13" fillId="2" borderId="44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left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164" fontId="23" fillId="0" borderId="32" xfId="0" applyNumberFormat="1" applyFont="1" applyBorder="1" applyAlignment="1" applyProtection="1">
      <alignment horizontal="center" vertical="center"/>
      <protection locked="0"/>
    </xf>
    <xf numFmtId="164" fontId="23" fillId="0" borderId="64" xfId="0" applyNumberFormat="1" applyFont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 applyProtection="1">
      <alignment horizontal="center" vertical="center"/>
      <protection locked="0"/>
    </xf>
    <xf numFmtId="164" fontId="23" fillId="0" borderId="67" xfId="0" applyNumberFormat="1" applyFont="1" applyBorder="1" applyAlignment="1" applyProtection="1">
      <alignment horizontal="center" vertical="center"/>
      <protection locked="0"/>
    </xf>
    <xf numFmtId="164" fontId="23" fillId="0" borderId="60" xfId="0" applyNumberFormat="1" applyFont="1" applyBorder="1" applyAlignment="1" applyProtection="1">
      <alignment horizontal="center" vertical="center"/>
      <protection locked="0"/>
    </xf>
    <xf numFmtId="164" fontId="23" fillId="0" borderId="59" xfId="0" applyNumberFormat="1" applyFont="1" applyBorder="1" applyAlignment="1" applyProtection="1">
      <alignment horizontal="center" vertical="center"/>
      <protection locked="0"/>
    </xf>
    <xf numFmtId="164" fontId="23" fillId="0" borderId="35" xfId="0" applyNumberFormat="1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1" borderId="5" xfId="0" applyFont="1" applyFill="1" applyBorder="1" applyAlignment="1">
      <alignment horizontal="center" vertical="center"/>
    </xf>
    <xf numFmtId="0" fontId="12" fillId="1" borderId="6" xfId="0" applyFont="1" applyFill="1" applyBorder="1" applyAlignment="1">
      <alignment horizontal="center" vertical="center"/>
    </xf>
    <xf numFmtId="0" fontId="12" fillId="1" borderId="7" xfId="0" applyFont="1" applyFill="1" applyBorder="1" applyAlignment="1">
      <alignment horizontal="center" vertical="center"/>
    </xf>
    <xf numFmtId="0" fontId="12" fillId="1" borderId="29" xfId="0" applyFont="1" applyFill="1" applyBorder="1" applyAlignment="1">
      <alignment horizontal="center" vertical="center"/>
    </xf>
    <xf numFmtId="0" fontId="12" fillId="1" borderId="3" xfId="0" applyFont="1" applyFill="1" applyBorder="1" applyAlignment="1">
      <alignment horizontal="center" vertical="center"/>
    </xf>
    <xf numFmtId="0" fontId="12" fillId="1" borderId="30" xfId="0" applyFont="1" applyFill="1" applyBorder="1" applyAlignment="1">
      <alignment horizontal="center" vertical="center"/>
    </xf>
    <xf numFmtId="0" fontId="6" fillId="0" borderId="69" xfId="0" applyFont="1" applyBorder="1" applyAlignment="1" applyProtection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6" fillId="0" borderId="62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0" fontId="6" fillId="0" borderId="58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6" fillId="0" borderId="6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left" vertical="center"/>
    </xf>
    <xf numFmtId="0" fontId="6" fillId="0" borderId="57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33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17" fillId="6" borderId="0" xfId="0" applyFont="1" applyFill="1" applyAlignment="1" applyProtection="1">
      <alignment horizontal="center" vertical="center" textRotation="90"/>
      <protection locked="0"/>
    </xf>
    <xf numFmtId="166" fontId="17" fillId="6" borderId="25" xfId="0" applyNumberFormat="1" applyFont="1" applyFill="1" applyBorder="1" applyAlignment="1" applyProtection="1">
      <alignment horizontal="center" vertical="center" textRotation="90"/>
      <protection locked="0"/>
    </xf>
    <xf numFmtId="166" fontId="17" fillId="6" borderId="22" xfId="0" applyNumberFormat="1" applyFont="1" applyFill="1" applyBorder="1" applyAlignment="1" applyProtection="1">
      <alignment horizontal="center" vertical="center" textRotation="180"/>
      <protection locked="0"/>
    </xf>
    <xf numFmtId="0" fontId="17" fillId="6" borderId="0" xfId="0" applyFont="1" applyFill="1" applyAlignment="1" applyProtection="1">
      <alignment horizontal="center" vertical="center" textRotation="180"/>
      <protection locked="0"/>
    </xf>
    <xf numFmtId="0" fontId="19" fillId="6" borderId="23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4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2" fillId="6" borderId="46" xfId="0" applyFont="1" applyFill="1" applyBorder="1" applyAlignment="1" applyProtection="1">
      <alignment horizontal="center" vertical="center"/>
      <protection locked="0"/>
    </xf>
    <xf numFmtId="0" fontId="22" fillId="6" borderId="26" xfId="0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21" fillId="6" borderId="46" xfId="0" applyFont="1" applyFill="1" applyBorder="1" applyAlignment="1" applyProtection="1">
      <alignment horizontal="center" vertical="center"/>
      <protection locked="0"/>
    </xf>
    <xf numFmtId="0" fontId="21" fillId="6" borderId="26" xfId="0" applyFont="1" applyFill="1" applyBorder="1" applyAlignment="1" applyProtection="1">
      <alignment horizontal="center" vertical="center"/>
      <protection locked="0"/>
    </xf>
    <xf numFmtId="0" fontId="21" fillId="6" borderId="28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5</xdr:row>
      <xdr:rowOff>9525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15430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66675</xdr:colOff>
      <xdr:row>0</xdr:row>
      <xdr:rowOff>38100</xdr:rowOff>
    </xdr:from>
    <xdr:to>
      <xdr:col>19</xdr:col>
      <xdr:colOff>76200</xdr:colOff>
      <xdr:row>5</xdr:row>
      <xdr:rowOff>47625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0" y="38100"/>
          <a:ext cx="1666875" cy="1543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5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1543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323850</xdr:colOff>
      <xdr:row>4</xdr:row>
      <xdr:rowOff>400050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0"/>
          <a:ext cx="1666875" cy="1543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tabSelected="1" workbookViewId="0">
      <selection activeCell="A7" sqref="A7"/>
    </sheetView>
  </sheetViews>
  <sheetFormatPr baseColWidth="10" defaultRowHeight="15"/>
  <cols>
    <col min="1" max="1" width="20.140625" style="7" bestFit="1" customWidth="1"/>
  </cols>
  <sheetData>
    <row r="1" spans="1:1">
      <c r="A1" s="8" t="s">
        <v>4</v>
      </c>
    </row>
    <row r="2" spans="1:1">
      <c r="A2" s="9" t="s">
        <v>21</v>
      </c>
    </row>
    <row r="3" spans="1:1">
      <c r="A3" s="9" t="s">
        <v>26</v>
      </c>
    </row>
    <row r="4" spans="1:1">
      <c r="A4" s="9" t="s">
        <v>25</v>
      </c>
    </row>
    <row r="5" spans="1:1">
      <c r="A5" s="9" t="s">
        <v>56</v>
      </c>
    </row>
    <row r="6" spans="1:1">
      <c r="A6" s="9" t="s">
        <v>27</v>
      </c>
    </row>
    <row r="7" spans="1:1">
      <c r="A7" s="85" t="s">
        <v>28</v>
      </c>
    </row>
    <row r="10" spans="1:1">
      <c r="A10" s="8" t="s">
        <v>5</v>
      </c>
    </row>
    <row r="11" spans="1:1">
      <c r="A11" s="9" t="s">
        <v>22</v>
      </c>
    </row>
    <row r="12" spans="1:1">
      <c r="A12" s="9" t="s">
        <v>24</v>
      </c>
    </row>
    <row r="13" spans="1:1">
      <c r="A13" s="9" t="s">
        <v>23</v>
      </c>
    </row>
    <row r="14" spans="1:1">
      <c r="A14" s="9" t="s">
        <v>29</v>
      </c>
    </row>
    <row r="15" spans="1:1">
      <c r="A15" s="9" t="s">
        <v>30</v>
      </c>
    </row>
    <row r="16" spans="1:1">
      <c r="A16" s="85" t="s">
        <v>60</v>
      </c>
    </row>
  </sheetData>
  <sheetProtection sheet="1" objects="1" scenarios="1"/>
  <sortState ref="A11:A16">
    <sortCondition ref="A11:A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A337"/>
  <sheetViews>
    <sheetView topLeftCell="A13" workbookViewId="0">
      <selection activeCell="AC4" sqref="AC4"/>
    </sheetView>
  </sheetViews>
  <sheetFormatPr baseColWidth="10" defaultRowHeight="15"/>
  <cols>
    <col min="1" max="1" width="13.5703125" style="1" customWidth="1"/>
    <col min="2" max="2" width="8.28515625" style="4" customWidth="1"/>
    <col min="3" max="5" width="6.7109375" style="1" customWidth="1"/>
    <col min="6" max="6" width="4.28515625" style="1" customWidth="1"/>
    <col min="7" max="7" width="0.7109375" style="1" customWidth="1"/>
    <col min="8" max="12" width="6.7109375" style="1" customWidth="1"/>
    <col min="13" max="13" width="6.42578125" style="1" customWidth="1"/>
    <col min="14" max="14" width="1.5703125" style="1" customWidth="1"/>
    <col min="15" max="15" width="5.85546875" style="1" customWidth="1"/>
    <col min="16" max="17" width="6.7109375" style="1" customWidth="1"/>
    <col min="18" max="18" width="6" style="1" customWidth="1"/>
    <col min="19" max="19" width="5.42578125" style="1" customWidth="1"/>
    <col min="20" max="20" width="2.140625" style="1" customWidth="1"/>
    <col min="21" max="22" width="6.7109375" style="1" customWidth="1"/>
    <col min="23" max="29" width="5.85546875" style="1" customWidth="1"/>
    <col min="30" max="47" width="6.7109375" style="1" hidden="1" customWidth="1"/>
    <col min="48" max="49" width="15.7109375" style="1" hidden="1" customWidth="1"/>
    <col min="50" max="63" width="6.7109375" style="1" hidden="1" customWidth="1"/>
    <col min="64" max="68" width="6.7109375" style="10" hidden="1" customWidth="1"/>
    <col min="69" max="69" width="15.7109375" style="10" hidden="1" customWidth="1"/>
    <col min="70" max="75" width="6.7109375" style="10" hidden="1" customWidth="1"/>
    <col min="76" max="2055" width="6.7109375" style="1" customWidth="1"/>
  </cols>
  <sheetData>
    <row r="1" spans="1:205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</row>
    <row r="2" spans="1:2055" ht="26.25">
      <c r="A2" s="100" t="s">
        <v>63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04"/>
      <c r="V2" s="102" t="s">
        <v>68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</row>
    <row r="3" spans="1:2055" ht="26.25">
      <c r="A3" s="100"/>
      <c r="C3" s="6"/>
      <c r="D3" s="100" t="s">
        <v>64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2" t="s">
        <v>64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</row>
    <row r="4" spans="1:2055" ht="26.25">
      <c r="A4" s="6"/>
      <c r="C4" s="6"/>
      <c r="D4" s="6"/>
      <c r="E4" s="100" t="s">
        <v>65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02" t="s">
        <v>65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</row>
    <row r="5" spans="1:2055" ht="27" thickBot="1">
      <c r="A5" s="6"/>
      <c r="C5" s="6"/>
      <c r="D5" s="6"/>
      <c r="E5" s="10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</row>
    <row r="6" spans="1:2055" ht="15" customHeight="1">
      <c r="A6" s="105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69"/>
      <c r="P6" s="137" t="s">
        <v>15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69"/>
      <c r="AE6" s="69"/>
      <c r="AF6" s="70"/>
      <c r="AG6" s="143" t="s">
        <v>15</v>
      </c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5"/>
      <c r="AV6" s="73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</row>
    <row r="7" spans="1:2055" ht="15" customHeight="1" thickBo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69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69"/>
      <c r="AE7" s="71"/>
      <c r="AF7" s="72"/>
      <c r="AG7" s="146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8"/>
      <c r="AV7" s="74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</row>
    <row r="8" spans="1:2055" s="3" customFormat="1" ht="15.75" thickBot="1">
      <c r="A8" s="42" t="s">
        <v>0</v>
      </c>
      <c r="B8" s="43" t="s">
        <v>1</v>
      </c>
      <c r="C8" s="167" t="s">
        <v>2</v>
      </c>
      <c r="D8" s="168"/>
      <c r="E8" s="168"/>
      <c r="F8" s="168"/>
      <c r="G8" s="169"/>
      <c r="H8" s="41" t="s">
        <v>3</v>
      </c>
      <c r="I8" s="41" t="s">
        <v>3</v>
      </c>
      <c r="J8" s="167" t="s">
        <v>2</v>
      </c>
      <c r="K8" s="168"/>
      <c r="L8" s="168"/>
      <c r="M8" s="168"/>
      <c r="N8" s="170"/>
      <c r="O8" s="69"/>
      <c r="P8" s="149" t="s">
        <v>2</v>
      </c>
      <c r="Q8" s="150"/>
      <c r="R8" s="150"/>
      <c r="S8" s="150"/>
      <c r="T8" s="151"/>
      <c r="U8" s="44" t="s">
        <v>6</v>
      </c>
      <c r="V8" s="45" t="s">
        <v>7</v>
      </c>
      <c r="W8" s="46" t="s">
        <v>8</v>
      </c>
      <c r="X8" s="47" t="s">
        <v>9</v>
      </c>
      <c r="Y8" s="47" t="s">
        <v>10</v>
      </c>
      <c r="Z8" s="47" t="s">
        <v>11</v>
      </c>
      <c r="AA8" s="47" t="s">
        <v>12</v>
      </c>
      <c r="AB8" s="47" t="s">
        <v>13</v>
      </c>
      <c r="AC8" s="45" t="s">
        <v>14</v>
      </c>
      <c r="AD8" s="69"/>
      <c r="AE8" s="119" t="s">
        <v>16</v>
      </c>
      <c r="AF8" s="121"/>
      <c r="AG8" s="119" t="s">
        <v>2</v>
      </c>
      <c r="AH8" s="120"/>
      <c r="AI8" s="120"/>
      <c r="AJ8" s="120"/>
      <c r="AK8" s="120"/>
      <c r="AL8" s="21" t="s">
        <v>16</v>
      </c>
      <c r="AM8" s="21" t="s">
        <v>6</v>
      </c>
      <c r="AN8" s="21" t="s">
        <v>7</v>
      </c>
      <c r="AO8" s="21" t="s">
        <v>8</v>
      </c>
      <c r="AP8" s="21" t="s">
        <v>9</v>
      </c>
      <c r="AQ8" s="21" t="s">
        <v>10</v>
      </c>
      <c r="AR8" s="21" t="s">
        <v>11</v>
      </c>
      <c r="AS8" s="21" t="s">
        <v>12</v>
      </c>
      <c r="AT8" s="21" t="s">
        <v>13</v>
      </c>
      <c r="AU8" s="22" t="s">
        <v>14</v>
      </c>
      <c r="AV8" s="37" t="s">
        <v>18</v>
      </c>
      <c r="AW8" s="36" t="s">
        <v>18</v>
      </c>
      <c r="AX8" s="20" t="s">
        <v>7</v>
      </c>
      <c r="AY8" s="22" t="s">
        <v>7</v>
      </c>
      <c r="AZ8" s="23" t="s">
        <v>8</v>
      </c>
      <c r="BA8" s="22" t="s">
        <v>8</v>
      </c>
      <c r="BB8" s="23" t="s">
        <v>9</v>
      </c>
      <c r="BC8" s="22" t="s">
        <v>9</v>
      </c>
      <c r="BD8" s="23" t="s">
        <v>10</v>
      </c>
      <c r="BE8" s="22" t="s">
        <v>10</v>
      </c>
      <c r="BF8" s="23" t="s">
        <v>11</v>
      </c>
      <c r="BG8" s="22" t="s">
        <v>11</v>
      </c>
      <c r="BH8" s="23" t="s">
        <v>17</v>
      </c>
      <c r="BI8" s="22" t="s">
        <v>17</v>
      </c>
      <c r="BJ8" s="23" t="s">
        <v>13</v>
      </c>
      <c r="BK8" s="22" t="s">
        <v>13</v>
      </c>
      <c r="BL8" s="119" t="s">
        <v>2</v>
      </c>
      <c r="BM8" s="120"/>
      <c r="BN8" s="120"/>
      <c r="BO8" s="120"/>
      <c r="BP8" s="120"/>
      <c r="BQ8" s="21" t="s">
        <v>18</v>
      </c>
      <c r="BR8" s="21" t="s">
        <v>16</v>
      </c>
      <c r="BS8" s="120" t="s">
        <v>2</v>
      </c>
      <c r="BT8" s="120"/>
      <c r="BU8" s="120"/>
      <c r="BV8" s="120"/>
      <c r="BW8" s="121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</row>
    <row r="9" spans="1:2055">
      <c r="A9" s="63" t="s">
        <v>57</v>
      </c>
      <c r="B9" s="92" t="s">
        <v>31</v>
      </c>
      <c r="C9" s="171" t="str">
        <f>AG9</f>
        <v xml:space="preserve">COMTAL 1 </v>
      </c>
      <c r="D9" s="172"/>
      <c r="E9" s="172"/>
      <c r="F9" s="172"/>
      <c r="G9" s="172"/>
      <c r="H9" s="64"/>
      <c r="I9" s="64"/>
      <c r="J9" s="172" t="str">
        <f>AG10</f>
        <v>LUC</v>
      </c>
      <c r="K9" s="172"/>
      <c r="L9" s="172"/>
      <c r="M9" s="172"/>
      <c r="N9" s="173"/>
      <c r="O9" s="69"/>
      <c r="P9" s="152" t="str">
        <f>VLOOKUP(AE9,AF9:AK14,2,0)</f>
        <v xml:space="preserve">COMTAL 1 </v>
      </c>
      <c r="Q9" s="153"/>
      <c r="R9" s="153"/>
      <c r="S9" s="153"/>
      <c r="T9" s="154"/>
      <c r="U9" s="48">
        <v>1</v>
      </c>
      <c r="V9" s="49">
        <f>VLOOKUP(P9,AG9:AU14,8,0)</f>
        <v>0</v>
      </c>
      <c r="W9" s="50">
        <f>VLOOKUP(P9,AG9:AU14,9,0)</f>
        <v>0</v>
      </c>
      <c r="X9" s="51">
        <f>VLOOKUP(P9,AG9:AU14,10,0)</f>
        <v>0</v>
      </c>
      <c r="Y9" s="51">
        <f>VLOOKUP(P9,AG9:AU14,11,0)</f>
        <v>0</v>
      </c>
      <c r="Z9" s="51">
        <f>VLOOKUP(P9,AG9:AU14,12,0)</f>
        <v>0</v>
      </c>
      <c r="AA9" s="51">
        <f>VLOOKUP(P9,AG9:AU14,13,0)</f>
        <v>0</v>
      </c>
      <c r="AB9" s="51">
        <f>VLOOKUP(P9,AG9:AU14,14,0)</f>
        <v>0</v>
      </c>
      <c r="AC9" s="52">
        <f>VLOOKUP(P9,AG9:AU14,15,0)</f>
        <v>0</v>
      </c>
      <c r="AD9" s="69"/>
      <c r="AE9" s="17">
        <v>1</v>
      </c>
      <c r="AF9" s="19">
        <f>AM9</f>
        <v>1</v>
      </c>
      <c r="AG9" s="122" t="str">
        <f>'Equipes U7'!A2</f>
        <v xml:space="preserve">COMTAL 1 </v>
      </c>
      <c r="AH9" s="123"/>
      <c r="AI9" s="123"/>
      <c r="AJ9" s="123"/>
      <c r="AK9" s="123"/>
      <c r="AL9" s="18">
        <f>RANK(AV9,AV9:AV14)</f>
        <v>1</v>
      </c>
      <c r="AM9" s="18">
        <f>RANK(AW9,AW9:AW14)</f>
        <v>1</v>
      </c>
      <c r="AN9" s="18">
        <f>SUMPRODUCT((C9:G23=AG9)*(AX9:AX23))+SUMPRODUCT((J9:N23=AG9)*(AY9:AY23))</f>
        <v>0</v>
      </c>
      <c r="AO9" s="18">
        <f>SUMPRODUCT((C9:G23=AG9)*(AZ9:AZ23))+SUMPRODUCT((J9:N23=AG9)*(BA9:BA23))</f>
        <v>0</v>
      </c>
      <c r="AP9" s="18">
        <f>SUMPRODUCT((C9:G23=AG9)*(BB9:BB23))+SUMPRODUCT((J9:N23=AG9)*(BC9:BC23))</f>
        <v>0</v>
      </c>
      <c r="AQ9" s="18">
        <f>SUMPRODUCT((C9:G23=AG9)*(BD9:BD23))+SUMPRODUCT((J9:N23=AG9)*(BE9:BE23))</f>
        <v>0</v>
      </c>
      <c r="AR9" s="18">
        <f>SUMPRODUCT((C9:G23=AG9)*(BF9:BF23))+SUMPRODUCT((J9:N23=AG9)*(BG9:BG23))</f>
        <v>0</v>
      </c>
      <c r="AS9" s="18">
        <f>SUMPRODUCT((C9:G23=AG9)*(BH9:BH23))+SUMPRODUCT((J9:N23=AG9)*(BI9:BI23))</f>
        <v>0</v>
      </c>
      <c r="AT9" s="18">
        <f>SUMPRODUCT((C9:G23=AG9)*(BJ9:BJ23))+SUMPRODUCT((J9:N23=AG9)*(BK9:BK23))</f>
        <v>0</v>
      </c>
      <c r="AU9" s="19">
        <f>AS9-AT9</f>
        <v>0</v>
      </c>
      <c r="AV9" s="38">
        <f>SUM(AN9*1000+(AU9)/10+(AS9)/100)</f>
        <v>0</v>
      </c>
      <c r="AW9" s="35">
        <f>AV9+0.0000006</f>
        <v>5.9999999999999997E-7</v>
      </c>
      <c r="AX9" s="17">
        <f>IF(H9="",0,IF(H9&gt;I9,3,IF(H9=I9,1,IF(H9&lt;I9,0))))</f>
        <v>0</v>
      </c>
      <c r="AY9" s="19">
        <f>IF(I9="",0,IF(I9&gt;H9,3,IF(I9=H9,1,IF(I9&lt;H9,0))))</f>
        <v>0</v>
      </c>
      <c r="AZ9" s="24">
        <f>IF(H9="",0,1)</f>
        <v>0</v>
      </c>
      <c r="BA9" s="19">
        <f>IF(I9="",0,1)</f>
        <v>0</v>
      </c>
      <c r="BB9" s="24" t="b">
        <f>IF(H9&lt;&gt;"",IF(H9&gt;I9,1))</f>
        <v>0</v>
      </c>
      <c r="BC9" s="19" t="b">
        <f>IF(I9&lt;&gt;"",IF(I9&gt;H9,1))</f>
        <v>0</v>
      </c>
      <c r="BD9" s="24" t="b">
        <f>IF(H9&lt;&gt;"",IF(H9=I9,1))</f>
        <v>0</v>
      </c>
      <c r="BE9" s="19" t="b">
        <f>IF(I9&lt;&gt;"",IF(I9=H9,1))</f>
        <v>0</v>
      </c>
      <c r="BF9" s="24" t="b">
        <f>IF(H9&lt;&gt;"",IF(H9&lt;I9,1))</f>
        <v>0</v>
      </c>
      <c r="BG9" s="19" t="b">
        <f>IF(I9&lt;&gt;"",IF(I9&lt;H9,1))</f>
        <v>0</v>
      </c>
      <c r="BH9" s="24">
        <f>H9</f>
        <v>0</v>
      </c>
      <c r="BI9" s="19">
        <f>I9</f>
        <v>0</v>
      </c>
      <c r="BJ9" s="24">
        <f>I9</f>
        <v>0</v>
      </c>
      <c r="BK9" s="19">
        <f>H9</f>
        <v>0</v>
      </c>
      <c r="BL9" s="122" t="str">
        <f>VLOOKUP(AE9,AF9:AK14,2,0)</f>
        <v xml:space="preserve">COMTAL 1 </v>
      </c>
      <c r="BM9" s="123"/>
      <c r="BN9" s="123"/>
      <c r="BO9" s="123"/>
      <c r="BP9" s="123"/>
      <c r="BQ9" s="29">
        <f>VLOOKUP(BL9,AG9:AV14,16,0)</f>
        <v>0</v>
      </c>
      <c r="BR9" s="18">
        <f>RANK(BQ9,BQ9:BQ14)</f>
        <v>1</v>
      </c>
      <c r="BS9" s="123" t="str">
        <f>AG9</f>
        <v xml:space="preserve">COMTAL 1 </v>
      </c>
      <c r="BT9" s="123"/>
      <c r="BU9" s="123"/>
      <c r="BV9" s="123"/>
      <c r="BW9" s="128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</row>
    <row r="10" spans="1:2055">
      <c r="A10" s="65" t="s">
        <v>58</v>
      </c>
      <c r="B10" s="92" t="s">
        <v>31</v>
      </c>
      <c r="C10" s="157" t="str">
        <f>AG11</f>
        <v>MONTBAZENS RIGNAC</v>
      </c>
      <c r="D10" s="115"/>
      <c r="E10" s="115"/>
      <c r="F10" s="115"/>
      <c r="G10" s="115"/>
      <c r="H10" s="66"/>
      <c r="I10" s="66"/>
      <c r="J10" s="115" t="str">
        <f>AG12</f>
        <v>xx</v>
      </c>
      <c r="K10" s="115"/>
      <c r="L10" s="115"/>
      <c r="M10" s="115"/>
      <c r="N10" s="116"/>
      <c r="O10" s="69"/>
      <c r="P10" s="131" t="str">
        <f>VLOOKUP(AE10,AF9:AK14,2,0)</f>
        <v>LUC</v>
      </c>
      <c r="Q10" s="132"/>
      <c r="R10" s="132"/>
      <c r="S10" s="132"/>
      <c r="T10" s="133"/>
      <c r="U10" s="53">
        <f>IF(BQ10=BQ9,BR9,BR10)</f>
        <v>1</v>
      </c>
      <c r="V10" s="54">
        <f>VLOOKUP(P10,AG9:AU14,8,0)</f>
        <v>0</v>
      </c>
      <c r="W10" s="55">
        <f>VLOOKUP(P10,AG9:AU14,9,0)</f>
        <v>0</v>
      </c>
      <c r="X10" s="56">
        <f>VLOOKUP(P10,AG9:AU14,10,0)</f>
        <v>0</v>
      </c>
      <c r="Y10" s="56">
        <f>VLOOKUP(P10,AG9:AU14,11,0)</f>
        <v>0</v>
      </c>
      <c r="Z10" s="56">
        <f>VLOOKUP(P10,AG9:AU14,12,0)</f>
        <v>0</v>
      </c>
      <c r="AA10" s="56">
        <f>VLOOKUP(P10,AG9:AU14,13,0)</f>
        <v>0</v>
      </c>
      <c r="AB10" s="56">
        <f>VLOOKUP(P10,AG9:AU14,14,0)</f>
        <v>0</v>
      </c>
      <c r="AC10" s="57">
        <f>VLOOKUP(P10,AG9:AU14,15,0)</f>
        <v>0</v>
      </c>
      <c r="AD10" s="69"/>
      <c r="AE10" s="12">
        <v>2</v>
      </c>
      <c r="AF10" s="13">
        <f t="shared" ref="AF10:AF14" si="0">AM10</f>
        <v>2</v>
      </c>
      <c r="AG10" s="122" t="str">
        <f>'Equipes U7'!A3</f>
        <v>LUC</v>
      </c>
      <c r="AH10" s="123"/>
      <c r="AI10" s="123"/>
      <c r="AJ10" s="123"/>
      <c r="AK10" s="123"/>
      <c r="AL10" s="11">
        <f>RANK(AV10,AV9:AV14)</f>
        <v>1</v>
      </c>
      <c r="AM10" s="11">
        <f>RANK(AW10,AW9:AW14)</f>
        <v>2</v>
      </c>
      <c r="AN10" s="11">
        <f>SUMPRODUCT((C9:G23=AG10)*(AX9:AX23))+SUMPRODUCT((J9:N23=AG10)*(AY9:AY23))</f>
        <v>0</v>
      </c>
      <c r="AO10" s="11">
        <f>SUMPRODUCT((C9:G23=AG10)*(AZ9:AZ23))+SUMPRODUCT((J9:N23=AG10)*(BA9:BA23))</f>
        <v>0</v>
      </c>
      <c r="AP10" s="11">
        <f>SUMPRODUCT((C9:G23=AG10)*(BB9:BB23))+SUMPRODUCT((J9:N23=AG10)*(BC9:BC23))</f>
        <v>0</v>
      </c>
      <c r="AQ10" s="11">
        <f>SUMPRODUCT((C9:G23=AG10)*(BD9:BD23))+SUMPRODUCT((J9:N23=AG10)*(BE9:BE23))</f>
        <v>0</v>
      </c>
      <c r="AR10" s="11">
        <f>SUMPRODUCT((C9:G23=AG10)*(BF9:BF23))+SUMPRODUCT((J9:N23=AG10)*(BG9:BG23))</f>
        <v>0</v>
      </c>
      <c r="AS10" s="11">
        <f>SUMPRODUCT((C9:G23=AG10)*(BH9:BH23))+SUMPRODUCT((J9:N23=AG10)*(BI9:BI23))</f>
        <v>0</v>
      </c>
      <c r="AT10" s="11">
        <f>SUMPRODUCT((C9:G23=AG10)*(BJ9:BJ23))+SUMPRODUCT((J9:N23=AG10)*(BK9:BK23))</f>
        <v>0</v>
      </c>
      <c r="AU10" s="13">
        <f t="shared" ref="AU10:AU14" si="1">AS10-AT10</f>
        <v>0</v>
      </c>
      <c r="AV10" s="39">
        <f t="shared" ref="AV10:AV14" si="2">SUM(AN10*1000+(AU10)/10+(AS10)/100)</f>
        <v>0</v>
      </c>
      <c r="AW10" s="33">
        <f>AV10+0.0000005</f>
        <v>4.9999999999999998E-7</v>
      </c>
      <c r="AX10" s="12">
        <f t="shared" ref="AX10:AX23" si="3">IF(H10="",0,IF(H10&gt;I10,3,IF(H10=I10,1,IF(H10&lt;I10,0))))</f>
        <v>0</v>
      </c>
      <c r="AY10" s="13">
        <f t="shared" ref="AY10:AY23" si="4">IF(I10="",0,IF(I10&gt;H10,3,IF(I10=H10,1,IF(I10&lt;H10,0))))</f>
        <v>0</v>
      </c>
      <c r="AZ10" s="25">
        <f t="shared" ref="AZ10:AZ23" si="5">IF(H10="",0,1)</f>
        <v>0</v>
      </c>
      <c r="BA10" s="13">
        <f t="shared" ref="BA10:BA23" si="6">IF(I10="",0,1)</f>
        <v>0</v>
      </c>
      <c r="BB10" s="25" t="b">
        <f t="shared" ref="BB10:BB23" si="7">IF(H10&lt;&gt;"",IF(H10&gt;I10,1))</f>
        <v>0</v>
      </c>
      <c r="BC10" s="13" t="b">
        <f t="shared" ref="BC10:BC23" si="8">IF(I10&lt;&gt;"",IF(I10&gt;H10,1))</f>
        <v>0</v>
      </c>
      <c r="BD10" s="25" t="b">
        <f t="shared" ref="BD10:BD23" si="9">IF(H10&lt;&gt;"",IF(H10=I10,1))</f>
        <v>0</v>
      </c>
      <c r="BE10" s="13" t="b">
        <f t="shared" ref="BE10:BE23" si="10">IF(I10&lt;&gt;"",IF(I10=H10,1))</f>
        <v>0</v>
      </c>
      <c r="BF10" s="25" t="b">
        <f t="shared" ref="BF10:BF23" si="11">IF(H10&lt;&gt;"",IF(H10&lt;I10,1))</f>
        <v>0</v>
      </c>
      <c r="BG10" s="13" t="b">
        <f t="shared" ref="BG10:BG23" si="12">IF(I10&lt;&gt;"",IF(I10&lt;H10,1))</f>
        <v>0</v>
      </c>
      <c r="BH10" s="25">
        <f t="shared" ref="BH10:BH23" si="13">H10</f>
        <v>0</v>
      </c>
      <c r="BI10" s="13">
        <f t="shared" ref="BI10:BI23" si="14">I10</f>
        <v>0</v>
      </c>
      <c r="BJ10" s="25">
        <f t="shared" ref="BJ10:BJ23" si="15">I10</f>
        <v>0</v>
      </c>
      <c r="BK10" s="13">
        <f t="shared" ref="BK10:BK23" si="16">H10</f>
        <v>0</v>
      </c>
      <c r="BL10" s="124" t="str">
        <f>VLOOKUP(AE10,AF9:AK14,2,0)</f>
        <v>LUC</v>
      </c>
      <c r="BM10" s="125"/>
      <c r="BN10" s="125"/>
      <c r="BO10" s="125"/>
      <c r="BP10" s="125"/>
      <c r="BQ10" s="27">
        <f>VLOOKUP(BL10,AG9:AV14,16,0)</f>
        <v>0</v>
      </c>
      <c r="BR10" s="11">
        <f>RANK(BQ10,BQ9:BQ14)</f>
        <v>1</v>
      </c>
      <c r="BS10" s="125" t="str">
        <f t="shared" ref="BS10:BS14" si="17">AG10</f>
        <v>LUC</v>
      </c>
      <c r="BT10" s="125"/>
      <c r="BU10" s="125"/>
      <c r="BV10" s="125"/>
      <c r="BW10" s="12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</row>
    <row r="11" spans="1:2055" ht="15.75" thickBot="1">
      <c r="A11" s="86" t="s">
        <v>59</v>
      </c>
      <c r="B11" s="92" t="s">
        <v>31</v>
      </c>
      <c r="C11" s="163" t="str">
        <f>AG13</f>
        <v>SOURCES D AVEYRON</v>
      </c>
      <c r="D11" s="117"/>
      <c r="E11" s="117"/>
      <c r="F11" s="117"/>
      <c r="G11" s="117"/>
      <c r="H11" s="87"/>
      <c r="I11" s="87"/>
      <c r="J11" s="117" t="str">
        <f>AG14</f>
        <v>RODEZ 2</v>
      </c>
      <c r="K11" s="117"/>
      <c r="L11" s="117"/>
      <c r="M11" s="117"/>
      <c r="N11" s="118"/>
      <c r="O11" s="69"/>
      <c r="P11" s="131" t="str">
        <f>VLOOKUP(AE11,AF9:AK14,2,0)</f>
        <v>MONTBAZENS RIGNAC</v>
      </c>
      <c r="Q11" s="132"/>
      <c r="R11" s="132"/>
      <c r="S11" s="132"/>
      <c r="T11" s="133"/>
      <c r="U11" s="53">
        <f t="shared" ref="U11:U14" si="18">IF(BQ11=BQ10,BR10,BR11)</f>
        <v>1</v>
      </c>
      <c r="V11" s="54">
        <f>VLOOKUP(P11,AG9:AU14,8,0)</f>
        <v>0</v>
      </c>
      <c r="W11" s="55">
        <f>VLOOKUP(P11,AG9:AU14,9,0)</f>
        <v>0</v>
      </c>
      <c r="X11" s="56">
        <f>VLOOKUP(P11,AG9:AU14,10,0)</f>
        <v>0</v>
      </c>
      <c r="Y11" s="56">
        <f>VLOOKUP(P11,AG9:AU14,11,0)</f>
        <v>0</v>
      </c>
      <c r="Z11" s="56">
        <f>VLOOKUP(P11,AG9:AU14,12,0)</f>
        <v>0</v>
      </c>
      <c r="AA11" s="56">
        <f>VLOOKUP(P11,AG9:AU14,13,0)</f>
        <v>0</v>
      </c>
      <c r="AB11" s="56">
        <f>VLOOKUP(P11,AG9:AU14,14,0)</f>
        <v>0</v>
      </c>
      <c r="AC11" s="57">
        <f>VLOOKUP(P11,AG9:AU14,15,0)</f>
        <v>0</v>
      </c>
      <c r="AD11" s="69"/>
      <c r="AE11" s="12">
        <v>3</v>
      </c>
      <c r="AF11" s="13">
        <f t="shared" si="0"/>
        <v>3</v>
      </c>
      <c r="AG11" s="122" t="str">
        <f>'Equipes U7'!A4</f>
        <v>MONTBAZENS RIGNAC</v>
      </c>
      <c r="AH11" s="123"/>
      <c r="AI11" s="123"/>
      <c r="AJ11" s="123"/>
      <c r="AK11" s="123"/>
      <c r="AL11" s="11">
        <f>RANK(AV11,AV9:AV14)</f>
        <v>1</v>
      </c>
      <c r="AM11" s="11">
        <f>RANK(AW11,AW9:AW14)</f>
        <v>3</v>
      </c>
      <c r="AN11" s="11">
        <f>SUMPRODUCT((C9:G23=AG11)*(AX9:AX23))+SUMPRODUCT((J9:N23=AG11)*(AY9:AY23))</f>
        <v>0</v>
      </c>
      <c r="AO11" s="11">
        <f>SUMPRODUCT((C9:G23=AG11)*(AZ9:AZ23))+SUMPRODUCT((J9:N23=AG11)*(BA9:BA23))</f>
        <v>0</v>
      </c>
      <c r="AP11" s="11">
        <f>SUMPRODUCT((C9:G23=AG11)*(BB9:BB23))+SUMPRODUCT((J9:N23=AG11)*(BC9:BC23))</f>
        <v>0</v>
      </c>
      <c r="AQ11" s="11">
        <f>SUMPRODUCT((C9:G23=AG11)*(BD9:BD23))+SUMPRODUCT((J9:N23=AG11)*(BE9:BE23))</f>
        <v>0</v>
      </c>
      <c r="AR11" s="11">
        <f>SUMPRODUCT((C9:G23=AG11)*(BF9:BF23))+SUMPRODUCT((J9:N23=AG11)*(BG9:BG23))</f>
        <v>0</v>
      </c>
      <c r="AS11" s="11">
        <f>SUMPRODUCT((C9:G23=AG11)*(BH9:BH23))+SUMPRODUCT((J9:N23=AG11)*(BI9:BI23))</f>
        <v>0</v>
      </c>
      <c r="AT11" s="11">
        <f>SUMPRODUCT((C9:G23=AG11)*(BJ9:BJ23))+SUMPRODUCT((J9:N23=AG11)*(BK9:BK23))</f>
        <v>0</v>
      </c>
      <c r="AU11" s="13">
        <f t="shared" si="1"/>
        <v>0</v>
      </c>
      <c r="AV11" s="39">
        <f t="shared" si="2"/>
        <v>0</v>
      </c>
      <c r="AW11" s="33">
        <f>AV11+0.0000004</f>
        <v>3.9999999999999998E-7</v>
      </c>
      <c r="AX11" s="12">
        <f t="shared" si="3"/>
        <v>0</v>
      </c>
      <c r="AY11" s="13">
        <f t="shared" si="4"/>
        <v>0</v>
      </c>
      <c r="AZ11" s="25">
        <f t="shared" si="5"/>
        <v>0</v>
      </c>
      <c r="BA11" s="13">
        <f t="shared" si="6"/>
        <v>0</v>
      </c>
      <c r="BB11" s="25" t="b">
        <f t="shared" si="7"/>
        <v>0</v>
      </c>
      <c r="BC11" s="13" t="b">
        <f t="shared" si="8"/>
        <v>0</v>
      </c>
      <c r="BD11" s="25" t="b">
        <f t="shared" si="9"/>
        <v>0</v>
      </c>
      <c r="BE11" s="13" t="b">
        <f t="shared" si="10"/>
        <v>0</v>
      </c>
      <c r="BF11" s="25" t="b">
        <f t="shared" si="11"/>
        <v>0</v>
      </c>
      <c r="BG11" s="13" t="b">
        <f t="shared" si="12"/>
        <v>0</v>
      </c>
      <c r="BH11" s="25">
        <f t="shared" si="13"/>
        <v>0</v>
      </c>
      <c r="BI11" s="13">
        <f t="shared" si="14"/>
        <v>0</v>
      </c>
      <c r="BJ11" s="25">
        <f t="shared" si="15"/>
        <v>0</v>
      </c>
      <c r="BK11" s="13">
        <f t="shared" si="16"/>
        <v>0</v>
      </c>
      <c r="BL11" s="124" t="str">
        <f>VLOOKUP(AE11,AF9:AK14,2,0)</f>
        <v>MONTBAZENS RIGNAC</v>
      </c>
      <c r="BM11" s="125"/>
      <c r="BN11" s="125"/>
      <c r="BO11" s="125"/>
      <c r="BP11" s="125"/>
      <c r="BQ11" s="27">
        <f>VLOOKUP(BL11,AG9:AV14,16,0)</f>
        <v>0</v>
      </c>
      <c r="BR11" s="11">
        <f>RANK(BQ11,BQ9:BQ14)</f>
        <v>1</v>
      </c>
      <c r="BS11" s="125" t="str">
        <f t="shared" si="17"/>
        <v>MONTBAZENS RIGNAC</v>
      </c>
      <c r="BT11" s="125"/>
      <c r="BU11" s="125"/>
      <c r="BV11" s="125"/>
      <c r="BW11" s="12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</row>
    <row r="12" spans="1:2055">
      <c r="A12" s="99" t="s">
        <v>57</v>
      </c>
      <c r="B12" s="93" t="s">
        <v>32</v>
      </c>
      <c r="C12" s="162" t="str">
        <f>AG9</f>
        <v xml:space="preserve">COMTAL 1 </v>
      </c>
      <c r="D12" s="155"/>
      <c r="E12" s="155"/>
      <c r="F12" s="155"/>
      <c r="G12" s="155"/>
      <c r="H12" s="90"/>
      <c r="I12" s="90"/>
      <c r="J12" s="155" t="str">
        <f>AG13</f>
        <v>SOURCES D AVEYRON</v>
      </c>
      <c r="K12" s="155"/>
      <c r="L12" s="155"/>
      <c r="M12" s="155"/>
      <c r="N12" s="156"/>
      <c r="O12" s="69"/>
      <c r="P12" s="131" t="str">
        <f>VLOOKUP(AE12,AF9:AK14,2,0)</f>
        <v>xx</v>
      </c>
      <c r="Q12" s="132"/>
      <c r="R12" s="132"/>
      <c r="S12" s="132"/>
      <c r="T12" s="133"/>
      <c r="U12" s="53">
        <f t="shared" si="18"/>
        <v>1</v>
      </c>
      <c r="V12" s="54">
        <f>VLOOKUP(P12,AG9:AU14,8,0)</f>
        <v>0</v>
      </c>
      <c r="W12" s="55">
        <f>VLOOKUP(P12,AG9:AU14,9,0)</f>
        <v>0</v>
      </c>
      <c r="X12" s="56">
        <f>VLOOKUP(P12,AG9:AU14,10,0)</f>
        <v>0</v>
      </c>
      <c r="Y12" s="56">
        <f>VLOOKUP(P12,AG9:AU14,11,0)</f>
        <v>0</v>
      </c>
      <c r="Z12" s="56">
        <f>VLOOKUP(P12,AG9:AU14,12,0)</f>
        <v>0</v>
      </c>
      <c r="AA12" s="56">
        <f>VLOOKUP(P12,AG9:AU14,13,0)</f>
        <v>0</v>
      </c>
      <c r="AB12" s="56">
        <f>VLOOKUP(P12,AG9:AU14,14,0)</f>
        <v>0</v>
      </c>
      <c r="AC12" s="57">
        <f>VLOOKUP(P12,AG9:AU14,15,0)</f>
        <v>0</v>
      </c>
      <c r="AD12" s="69"/>
      <c r="AE12" s="12">
        <v>4</v>
      </c>
      <c r="AF12" s="13">
        <f t="shared" si="0"/>
        <v>4</v>
      </c>
      <c r="AG12" s="122" t="str">
        <f>'Equipes U7'!A5</f>
        <v>xx</v>
      </c>
      <c r="AH12" s="123"/>
      <c r="AI12" s="123"/>
      <c r="AJ12" s="123"/>
      <c r="AK12" s="123"/>
      <c r="AL12" s="11">
        <f>RANK(AV12,AV9:AV14)</f>
        <v>1</v>
      </c>
      <c r="AM12" s="11">
        <f>RANK(AW12,AW9:AW14)</f>
        <v>4</v>
      </c>
      <c r="AN12" s="11">
        <f>SUMPRODUCT((C9:G23=AG12)*(AX9:AX23))+SUMPRODUCT((J9:N23=AG12)*(AY9:AY23))</f>
        <v>0</v>
      </c>
      <c r="AO12" s="11">
        <f>SUMPRODUCT((C9:G23=AG12)*(AZ9:AZ23))+SUMPRODUCT((J9:N23=AG12)*(BA9:BA23))</f>
        <v>0</v>
      </c>
      <c r="AP12" s="11">
        <f>SUMPRODUCT((C9:G23=AG12)*(BB9:BB23))+SUMPRODUCT((J9:N23=AG12)*(BC9:BC23))</f>
        <v>0</v>
      </c>
      <c r="AQ12" s="11">
        <f>SUMPRODUCT((C9:G23=AG12)*(BD9:BD23))+SUMPRODUCT((J9:N23=AG12)*(BE9:BE23))</f>
        <v>0</v>
      </c>
      <c r="AR12" s="11">
        <f>SUMPRODUCT((C9:G23=AG12)*(BF9:BF23))+SUMPRODUCT((J9:N23=AG12)*(BG9:BG23))</f>
        <v>0</v>
      </c>
      <c r="AS12" s="11">
        <f>SUMPRODUCT((C9:G23=AG12)*(BH9:BH23))+SUMPRODUCT((J9:N23=AG12)*(BI9:BI23))</f>
        <v>0</v>
      </c>
      <c r="AT12" s="11">
        <f>SUMPRODUCT((C9:G23=AG12)*(BJ9:BJ23))+SUMPRODUCT((J9:N23=AG12)*(BK9:BK23))</f>
        <v>0</v>
      </c>
      <c r="AU12" s="13">
        <f t="shared" si="1"/>
        <v>0</v>
      </c>
      <c r="AV12" s="39">
        <f t="shared" si="2"/>
        <v>0</v>
      </c>
      <c r="AW12" s="33">
        <f>AV12+0.0000003</f>
        <v>2.9999999999999999E-7</v>
      </c>
      <c r="AX12" s="12">
        <f t="shared" si="3"/>
        <v>0</v>
      </c>
      <c r="AY12" s="13">
        <f t="shared" si="4"/>
        <v>0</v>
      </c>
      <c r="AZ12" s="25">
        <f t="shared" si="5"/>
        <v>0</v>
      </c>
      <c r="BA12" s="13">
        <f t="shared" si="6"/>
        <v>0</v>
      </c>
      <c r="BB12" s="25" t="b">
        <f t="shared" si="7"/>
        <v>0</v>
      </c>
      <c r="BC12" s="13" t="b">
        <f t="shared" si="8"/>
        <v>0</v>
      </c>
      <c r="BD12" s="25" t="b">
        <f t="shared" si="9"/>
        <v>0</v>
      </c>
      <c r="BE12" s="13" t="b">
        <f t="shared" si="10"/>
        <v>0</v>
      </c>
      <c r="BF12" s="25" t="b">
        <f t="shared" si="11"/>
        <v>0</v>
      </c>
      <c r="BG12" s="13" t="b">
        <f t="shared" si="12"/>
        <v>0</v>
      </c>
      <c r="BH12" s="25">
        <f t="shared" si="13"/>
        <v>0</v>
      </c>
      <c r="BI12" s="13">
        <f t="shared" si="14"/>
        <v>0</v>
      </c>
      <c r="BJ12" s="25">
        <f t="shared" si="15"/>
        <v>0</v>
      </c>
      <c r="BK12" s="13">
        <f t="shared" si="16"/>
        <v>0</v>
      </c>
      <c r="BL12" s="124" t="str">
        <f>VLOOKUP(AE12,AF9:AK14,2,0)</f>
        <v>xx</v>
      </c>
      <c r="BM12" s="125"/>
      <c r="BN12" s="125"/>
      <c r="BO12" s="125"/>
      <c r="BP12" s="125"/>
      <c r="BQ12" s="27">
        <f>VLOOKUP(BL12,AG9:AV14,16,0)</f>
        <v>0</v>
      </c>
      <c r="BR12" s="11">
        <f>RANK(BQ12,BQ9:BQ14)</f>
        <v>1</v>
      </c>
      <c r="BS12" s="125" t="str">
        <f t="shared" si="17"/>
        <v>xx</v>
      </c>
      <c r="BT12" s="125"/>
      <c r="BU12" s="125"/>
      <c r="BV12" s="125"/>
      <c r="BW12" s="12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</row>
    <row r="13" spans="1:2055">
      <c r="A13" s="65" t="s">
        <v>58</v>
      </c>
      <c r="B13" s="94" t="s">
        <v>32</v>
      </c>
      <c r="C13" s="157" t="str">
        <f>AG10</f>
        <v>LUC</v>
      </c>
      <c r="D13" s="115"/>
      <c r="E13" s="115"/>
      <c r="F13" s="115"/>
      <c r="G13" s="115"/>
      <c r="H13" s="66"/>
      <c r="I13" s="66"/>
      <c r="J13" s="115" t="str">
        <f>AG12</f>
        <v>xx</v>
      </c>
      <c r="K13" s="115"/>
      <c r="L13" s="115"/>
      <c r="M13" s="115"/>
      <c r="N13" s="116"/>
      <c r="O13" s="69"/>
      <c r="P13" s="131" t="str">
        <f>VLOOKUP(AE13,AF9:AK14,2,0)</f>
        <v>SOURCES D AVEYRON</v>
      </c>
      <c r="Q13" s="132"/>
      <c r="R13" s="132"/>
      <c r="S13" s="132"/>
      <c r="T13" s="133"/>
      <c r="U13" s="53">
        <f t="shared" si="18"/>
        <v>1</v>
      </c>
      <c r="V13" s="54">
        <f>VLOOKUP(P13,AG9:AU14,8,0)</f>
        <v>0</v>
      </c>
      <c r="W13" s="55">
        <f>VLOOKUP(P13,AG9:AU14,9,0)</f>
        <v>0</v>
      </c>
      <c r="X13" s="56">
        <f>VLOOKUP(P13,AG9:AU14,10,0)</f>
        <v>0</v>
      </c>
      <c r="Y13" s="56">
        <f>VLOOKUP(P13,AG9:AU14,11,0)</f>
        <v>0</v>
      </c>
      <c r="Z13" s="56">
        <f>VLOOKUP(P13,AG9:AU14,12,0)</f>
        <v>0</v>
      </c>
      <c r="AA13" s="56">
        <f>VLOOKUP(P13,AG9:AU14,13,0)</f>
        <v>0</v>
      </c>
      <c r="AB13" s="56">
        <f>VLOOKUP(P13,AG9:AU14,14,0)</f>
        <v>0</v>
      </c>
      <c r="AC13" s="57">
        <f>VLOOKUP(P13,AG9:AU14,15,0)</f>
        <v>0</v>
      </c>
      <c r="AD13" s="69"/>
      <c r="AE13" s="12">
        <v>5</v>
      </c>
      <c r="AF13" s="13">
        <f t="shared" si="0"/>
        <v>5</v>
      </c>
      <c r="AG13" s="122" t="str">
        <f>'Equipes U7'!A6</f>
        <v>SOURCES D AVEYRON</v>
      </c>
      <c r="AH13" s="123"/>
      <c r="AI13" s="123"/>
      <c r="AJ13" s="123"/>
      <c r="AK13" s="123"/>
      <c r="AL13" s="11">
        <f>RANK(AV13,AV9:AV14)</f>
        <v>1</v>
      </c>
      <c r="AM13" s="11">
        <f>RANK(AW13,AW9:AW14)</f>
        <v>5</v>
      </c>
      <c r="AN13" s="11">
        <f>SUMPRODUCT((C9:G23=AG13)*(AX9:AX23))+SUMPRODUCT((J9:N23=AG13)*(AY9:AY23))</f>
        <v>0</v>
      </c>
      <c r="AO13" s="11">
        <f>SUMPRODUCT((C9:G23=AG13)*(AZ9:AZ23))+SUMPRODUCT((J9:N23=AG13)*(BA9:BA23))</f>
        <v>0</v>
      </c>
      <c r="AP13" s="11">
        <f>SUMPRODUCT((C9:G23=AG13)*(BB9:BB23))+SUMPRODUCT((J9:N23=AG13)*(BC9:BC23))</f>
        <v>0</v>
      </c>
      <c r="AQ13" s="11">
        <f>SUMPRODUCT((C9:G23=AG13)*(BD9:BD23))+SUMPRODUCT((J9:N23=AG13)*(BE9:BE23))</f>
        <v>0</v>
      </c>
      <c r="AR13" s="11">
        <f>SUMPRODUCT((C9:G23=AG13)*(BF9:BF23))+SUMPRODUCT((J9:N23=AG13)*(BG9:BG23))</f>
        <v>0</v>
      </c>
      <c r="AS13" s="11">
        <f>SUMPRODUCT((C9:G23=AG13)*(BH9:BH23))+SUMPRODUCT((J9:N23=AG13)*(BI9:BI23))</f>
        <v>0</v>
      </c>
      <c r="AT13" s="11">
        <f>SUMPRODUCT((C9:G23=AG13)*(BJ9:BJ23))+SUMPRODUCT((J9:N23=AG13)*(BK9:BK23))</f>
        <v>0</v>
      </c>
      <c r="AU13" s="13">
        <f t="shared" si="1"/>
        <v>0</v>
      </c>
      <c r="AV13" s="39">
        <f t="shared" si="2"/>
        <v>0</v>
      </c>
      <c r="AW13" s="33">
        <f>AV13+0.0000002</f>
        <v>1.9999999999999999E-7</v>
      </c>
      <c r="AX13" s="12">
        <f t="shared" si="3"/>
        <v>0</v>
      </c>
      <c r="AY13" s="13">
        <f t="shared" si="4"/>
        <v>0</v>
      </c>
      <c r="AZ13" s="25">
        <f t="shared" si="5"/>
        <v>0</v>
      </c>
      <c r="BA13" s="13">
        <f t="shared" si="6"/>
        <v>0</v>
      </c>
      <c r="BB13" s="25" t="b">
        <f t="shared" si="7"/>
        <v>0</v>
      </c>
      <c r="BC13" s="13" t="b">
        <f t="shared" si="8"/>
        <v>0</v>
      </c>
      <c r="BD13" s="25" t="b">
        <f t="shared" si="9"/>
        <v>0</v>
      </c>
      <c r="BE13" s="13" t="b">
        <f t="shared" si="10"/>
        <v>0</v>
      </c>
      <c r="BF13" s="25" t="b">
        <f t="shared" si="11"/>
        <v>0</v>
      </c>
      <c r="BG13" s="13" t="b">
        <f t="shared" si="12"/>
        <v>0</v>
      </c>
      <c r="BH13" s="25">
        <f t="shared" si="13"/>
        <v>0</v>
      </c>
      <c r="BI13" s="13">
        <f t="shared" si="14"/>
        <v>0</v>
      </c>
      <c r="BJ13" s="25">
        <f t="shared" si="15"/>
        <v>0</v>
      </c>
      <c r="BK13" s="13">
        <f t="shared" si="16"/>
        <v>0</v>
      </c>
      <c r="BL13" s="124" t="str">
        <f>VLOOKUP(AE13,AF9:AK14,2,0)</f>
        <v>SOURCES D AVEYRON</v>
      </c>
      <c r="BM13" s="125"/>
      <c r="BN13" s="125"/>
      <c r="BO13" s="125"/>
      <c r="BP13" s="125"/>
      <c r="BQ13" s="27">
        <f>VLOOKUP(BL13,AG9:AV14,16,0)</f>
        <v>0</v>
      </c>
      <c r="BR13" s="11">
        <f>RANK(BQ13,BQ9:BQ14)</f>
        <v>1</v>
      </c>
      <c r="BS13" s="125" t="str">
        <f t="shared" si="17"/>
        <v>SOURCES D AVEYRON</v>
      </c>
      <c r="BT13" s="125"/>
      <c r="BU13" s="125"/>
      <c r="BV13" s="125"/>
      <c r="BW13" s="12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</row>
    <row r="14" spans="1:2055" ht="15.75" thickBot="1">
      <c r="A14" s="68" t="s">
        <v>59</v>
      </c>
      <c r="B14" s="95" t="s">
        <v>32</v>
      </c>
      <c r="C14" s="158" t="str">
        <f>AG11</f>
        <v>MONTBAZENS RIGNAC</v>
      </c>
      <c r="D14" s="111"/>
      <c r="E14" s="111"/>
      <c r="F14" s="111"/>
      <c r="G14" s="111"/>
      <c r="H14" s="91"/>
      <c r="I14" s="91"/>
      <c r="J14" s="111" t="str">
        <f>AG14</f>
        <v>RODEZ 2</v>
      </c>
      <c r="K14" s="111"/>
      <c r="L14" s="111"/>
      <c r="M14" s="111"/>
      <c r="N14" s="112"/>
      <c r="O14" s="69"/>
      <c r="P14" s="134" t="str">
        <f>VLOOKUP(AE14,AF9:AK14,2,0)</f>
        <v>RODEZ 2</v>
      </c>
      <c r="Q14" s="135"/>
      <c r="R14" s="135"/>
      <c r="S14" s="135"/>
      <c r="T14" s="136"/>
      <c r="U14" s="58">
        <f t="shared" si="18"/>
        <v>1</v>
      </c>
      <c r="V14" s="59">
        <f>VLOOKUP(P14,AG9:AU14,8,0)</f>
        <v>0</v>
      </c>
      <c r="W14" s="60">
        <f>VLOOKUP(P14,AG9:AU14,9,0)</f>
        <v>0</v>
      </c>
      <c r="X14" s="61">
        <f>VLOOKUP(P14,AG9:AU14,10,0)</f>
        <v>0</v>
      </c>
      <c r="Y14" s="61">
        <f>VLOOKUP(P14,AG9:AU14,11,0)</f>
        <v>0</v>
      </c>
      <c r="Z14" s="61">
        <f>VLOOKUP(P14,AG9:AU14,12,0)</f>
        <v>0</v>
      </c>
      <c r="AA14" s="61">
        <f>VLOOKUP(P14,AG9:AU14,13,0)</f>
        <v>0</v>
      </c>
      <c r="AB14" s="61">
        <f>VLOOKUP(P14,AG9:AU14,14,0)</f>
        <v>0</v>
      </c>
      <c r="AC14" s="62">
        <f>VLOOKUP(P14,AG9:AU14,15,0)</f>
        <v>0</v>
      </c>
      <c r="AD14" s="69"/>
      <c r="AE14" s="14">
        <v>6</v>
      </c>
      <c r="AF14" s="16">
        <f t="shared" si="0"/>
        <v>6</v>
      </c>
      <c r="AG14" s="126" t="str">
        <f>'Equipes U7'!A7</f>
        <v>RODEZ 2</v>
      </c>
      <c r="AH14" s="127"/>
      <c r="AI14" s="127"/>
      <c r="AJ14" s="127"/>
      <c r="AK14" s="127"/>
      <c r="AL14" s="15">
        <f>RANK(AV14,AV9:AV14)</f>
        <v>1</v>
      </c>
      <c r="AM14" s="15">
        <f>RANK(AW14,AW9:AW14)</f>
        <v>6</v>
      </c>
      <c r="AN14" s="15">
        <f>SUMPRODUCT((C9:G23=AG14)*(AX9:AX23))+SUMPRODUCT((J9:N23=AG14)*(AY9:AY23))</f>
        <v>0</v>
      </c>
      <c r="AO14" s="15">
        <f>SUMPRODUCT((C9:G23=AG14)*(AZ9:AZ23))+SUMPRODUCT((J9:N23=AG14)*(BA9:BA23))</f>
        <v>0</v>
      </c>
      <c r="AP14" s="15">
        <f>SUMPRODUCT((C9:G23=AG14)*(BB9:BB23))+SUMPRODUCT((J9:N23=AG14)*(BC9:BC23))</f>
        <v>0</v>
      </c>
      <c r="AQ14" s="15">
        <f>SUMPRODUCT((C9:G23=AG14)*(BD9:BD23))+SUMPRODUCT((J9:N23=AG14)*(BE9:BE23))</f>
        <v>0</v>
      </c>
      <c r="AR14" s="15">
        <f>SUMPRODUCT((C9:G23=AG14)*(BF9:BF23))+SUMPRODUCT((J9:N23=AG14)*(BG9:BG23))</f>
        <v>0</v>
      </c>
      <c r="AS14" s="15">
        <f>SUMPRODUCT((C9:G23=AG14)*(BH9:BH23))+SUMPRODUCT((J9:N23=AG14)*(BI9:BI23))</f>
        <v>0</v>
      </c>
      <c r="AT14" s="15">
        <f>SUMPRODUCT((C9:G23=AG14)*(BJ9:BJ23))+SUMPRODUCT((J9:N23=AG14)*(BK9:BK23))</f>
        <v>0</v>
      </c>
      <c r="AU14" s="16">
        <f t="shared" si="1"/>
        <v>0</v>
      </c>
      <c r="AV14" s="40">
        <f t="shared" si="2"/>
        <v>0</v>
      </c>
      <c r="AW14" s="34">
        <f>AV14+0.0000001</f>
        <v>9.9999999999999995E-8</v>
      </c>
      <c r="AX14" s="12">
        <f t="shared" si="3"/>
        <v>0</v>
      </c>
      <c r="AY14" s="13">
        <f t="shared" si="4"/>
        <v>0</v>
      </c>
      <c r="AZ14" s="25">
        <f t="shared" si="5"/>
        <v>0</v>
      </c>
      <c r="BA14" s="13">
        <f t="shared" si="6"/>
        <v>0</v>
      </c>
      <c r="BB14" s="25" t="b">
        <f t="shared" si="7"/>
        <v>0</v>
      </c>
      <c r="BC14" s="13" t="b">
        <f t="shared" si="8"/>
        <v>0</v>
      </c>
      <c r="BD14" s="25" t="b">
        <f t="shared" si="9"/>
        <v>0</v>
      </c>
      <c r="BE14" s="13" t="b">
        <f t="shared" si="10"/>
        <v>0</v>
      </c>
      <c r="BF14" s="25" t="b">
        <f t="shared" si="11"/>
        <v>0</v>
      </c>
      <c r="BG14" s="13" t="b">
        <f t="shared" si="12"/>
        <v>0</v>
      </c>
      <c r="BH14" s="25">
        <f t="shared" si="13"/>
        <v>0</v>
      </c>
      <c r="BI14" s="13">
        <f t="shared" si="14"/>
        <v>0</v>
      </c>
      <c r="BJ14" s="25">
        <f t="shared" si="15"/>
        <v>0</v>
      </c>
      <c r="BK14" s="13">
        <f t="shared" si="16"/>
        <v>0</v>
      </c>
      <c r="BL14" s="126" t="str">
        <f>VLOOKUP(AE14,AF9:AK14,2,0)</f>
        <v>RODEZ 2</v>
      </c>
      <c r="BM14" s="127"/>
      <c r="BN14" s="127"/>
      <c r="BO14" s="127"/>
      <c r="BP14" s="127"/>
      <c r="BQ14" s="28">
        <f>VLOOKUP(BL14,AG9:AV14,16,0)</f>
        <v>0</v>
      </c>
      <c r="BR14" s="15">
        <f>RANK(BQ14,BQ9:BQ14)</f>
        <v>1</v>
      </c>
      <c r="BS14" s="127" t="str">
        <f t="shared" si="17"/>
        <v>RODEZ 2</v>
      </c>
      <c r="BT14" s="127"/>
      <c r="BU14" s="127"/>
      <c r="BV14" s="127"/>
      <c r="BW14" s="130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</row>
    <row r="15" spans="1:2055">
      <c r="A15" s="63" t="s">
        <v>57</v>
      </c>
      <c r="B15" s="96" t="s">
        <v>33</v>
      </c>
      <c r="C15" s="166" t="str">
        <f>AG9</f>
        <v xml:space="preserve">COMTAL 1 </v>
      </c>
      <c r="D15" s="113"/>
      <c r="E15" s="113"/>
      <c r="F15" s="113"/>
      <c r="G15" s="113"/>
      <c r="H15" s="88"/>
      <c r="I15" s="88"/>
      <c r="J15" s="113" t="str">
        <f>AG12</f>
        <v>xx</v>
      </c>
      <c r="K15" s="113"/>
      <c r="L15" s="113"/>
      <c r="M15" s="113"/>
      <c r="N15" s="114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/>
      <c r="AX15" s="12">
        <f t="shared" si="3"/>
        <v>0</v>
      </c>
      <c r="AY15" s="13">
        <f t="shared" si="4"/>
        <v>0</v>
      </c>
      <c r="AZ15" s="25">
        <f t="shared" si="5"/>
        <v>0</v>
      </c>
      <c r="BA15" s="13">
        <f t="shared" si="6"/>
        <v>0</v>
      </c>
      <c r="BB15" s="25" t="b">
        <f t="shared" si="7"/>
        <v>0</v>
      </c>
      <c r="BC15" s="13" t="b">
        <f t="shared" si="8"/>
        <v>0</v>
      </c>
      <c r="BD15" s="25" t="b">
        <f t="shared" si="9"/>
        <v>0</v>
      </c>
      <c r="BE15" s="13" t="b">
        <f t="shared" si="10"/>
        <v>0</v>
      </c>
      <c r="BF15" s="25" t="b">
        <f t="shared" si="11"/>
        <v>0</v>
      </c>
      <c r="BG15" s="13" t="b">
        <f t="shared" si="12"/>
        <v>0</v>
      </c>
      <c r="BH15" s="25">
        <f t="shared" si="13"/>
        <v>0</v>
      </c>
      <c r="BI15" s="13">
        <f t="shared" si="14"/>
        <v>0</v>
      </c>
      <c r="BJ15" s="25">
        <f t="shared" si="15"/>
        <v>0</v>
      </c>
      <c r="BK15" s="13">
        <f t="shared" si="16"/>
        <v>0</v>
      </c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</row>
    <row r="16" spans="1:2055">
      <c r="A16" s="65" t="s">
        <v>58</v>
      </c>
      <c r="B16" s="94" t="s">
        <v>33</v>
      </c>
      <c r="C16" s="157" t="str">
        <f>AG10</f>
        <v>LUC</v>
      </c>
      <c r="D16" s="115"/>
      <c r="E16" s="115"/>
      <c r="F16" s="115"/>
      <c r="G16" s="115"/>
      <c r="H16" s="66"/>
      <c r="I16" s="66"/>
      <c r="J16" s="115" t="str">
        <f>AG14</f>
        <v>RODEZ 2</v>
      </c>
      <c r="K16" s="115"/>
      <c r="L16" s="115"/>
      <c r="M16" s="115"/>
      <c r="N16" s="116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0"/>
      <c r="AX16" s="12">
        <f t="shared" si="3"/>
        <v>0</v>
      </c>
      <c r="AY16" s="13">
        <f t="shared" si="4"/>
        <v>0</v>
      </c>
      <c r="AZ16" s="25">
        <f t="shared" si="5"/>
        <v>0</v>
      </c>
      <c r="BA16" s="13">
        <f t="shared" si="6"/>
        <v>0</v>
      </c>
      <c r="BB16" s="25" t="b">
        <f t="shared" si="7"/>
        <v>0</v>
      </c>
      <c r="BC16" s="13" t="b">
        <f t="shared" si="8"/>
        <v>0</v>
      </c>
      <c r="BD16" s="25" t="b">
        <f t="shared" si="9"/>
        <v>0</v>
      </c>
      <c r="BE16" s="13" t="b">
        <f t="shared" si="10"/>
        <v>0</v>
      </c>
      <c r="BF16" s="25" t="b">
        <f t="shared" si="11"/>
        <v>0</v>
      </c>
      <c r="BG16" s="13" t="b">
        <f t="shared" si="12"/>
        <v>0</v>
      </c>
      <c r="BH16" s="25">
        <f t="shared" si="13"/>
        <v>0</v>
      </c>
      <c r="BI16" s="13">
        <f t="shared" si="14"/>
        <v>0</v>
      </c>
      <c r="BJ16" s="25">
        <f t="shared" si="15"/>
        <v>0</v>
      </c>
      <c r="BK16" s="13">
        <f t="shared" si="16"/>
        <v>0</v>
      </c>
      <c r="BL16" s="77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</row>
    <row r="17" spans="1:2055" ht="15.75" thickBot="1">
      <c r="A17" s="86" t="s">
        <v>59</v>
      </c>
      <c r="B17" s="97" t="s">
        <v>33</v>
      </c>
      <c r="C17" s="163" t="str">
        <f>AG11</f>
        <v>MONTBAZENS RIGNAC</v>
      </c>
      <c r="D17" s="117"/>
      <c r="E17" s="117"/>
      <c r="F17" s="117"/>
      <c r="G17" s="117"/>
      <c r="H17" s="87"/>
      <c r="I17" s="87"/>
      <c r="J17" s="117" t="str">
        <f>AG13</f>
        <v>SOURCES D AVEYRON</v>
      </c>
      <c r="K17" s="117"/>
      <c r="L17" s="117"/>
      <c r="M17" s="117"/>
      <c r="N17" s="118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70"/>
      <c r="AX17" s="12">
        <f t="shared" si="3"/>
        <v>0</v>
      </c>
      <c r="AY17" s="13">
        <f t="shared" si="4"/>
        <v>0</v>
      </c>
      <c r="AZ17" s="25">
        <f t="shared" si="5"/>
        <v>0</v>
      </c>
      <c r="BA17" s="13">
        <f t="shared" si="6"/>
        <v>0</v>
      </c>
      <c r="BB17" s="25" t="b">
        <f t="shared" si="7"/>
        <v>0</v>
      </c>
      <c r="BC17" s="13" t="b">
        <f t="shared" si="8"/>
        <v>0</v>
      </c>
      <c r="BD17" s="25" t="b">
        <f t="shared" si="9"/>
        <v>0</v>
      </c>
      <c r="BE17" s="13" t="b">
        <f t="shared" si="10"/>
        <v>0</v>
      </c>
      <c r="BF17" s="25" t="b">
        <f t="shared" si="11"/>
        <v>0</v>
      </c>
      <c r="BG17" s="13" t="b">
        <f t="shared" si="12"/>
        <v>0</v>
      </c>
      <c r="BH17" s="25">
        <f t="shared" si="13"/>
        <v>0</v>
      </c>
      <c r="BI17" s="13">
        <f t="shared" si="14"/>
        <v>0</v>
      </c>
      <c r="BJ17" s="25">
        <f t="shared" si="15"/>
        <v>0</v>
      </c>
      <c r="BK17" s="13">
        <f t="shared" si="16"/>
        <v>0</v>
      </c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</row>
    <row r="18" spans="1:2055">
      <c r="A18" s="99" t="s">
        <v>57</v>
      </c>
      <c r="B18" s="93" t="s">
        <v>34</v>
      </c>
      <c r="C18" s="162" t="str">
        <f>AG9</f>
        <v xml:space="preserve">COMTAL 1 </v>
      </c>
      <c r="D18" s="155"/>
      <c r="E18" s="155"/>
      <c r="F18" s="155"/>
      <c r="G18" s="155"/>
      <c r="H18" s="90"/>
      <c r="I18" s="90"/>
      <c r="J18" s="155" t="str">
        <f>AG14</f>
        <v>RODEZ 2</v>
      </c>
      <c r="K18" s="155"/>
      <c r="L18" s="155"/>
      <c r="M18" s="155"/>
      <c r="N18" s="156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70"/>
      <c r="AX18" s="12">
        <f t="shared" si="3"/>
        <v>0</v>
      </c>
      <c r="AY18" s="13">
        <f t="shared" si="4"/>
        <v>0</v>
      </c>
      <c r="AZ18" s="25">
        <f t="shared" si="5"/>
        <v>0</v>
      </c>
      <c r="BA18" s="13">
        <f t="shared" si="6"/>
        <v>0</v>
      </c>
      <c r="BB18" s="25" t="b">
        <f t="shared" si="7"/>
        <v>0</v>
      </c>
      <c r="BC18" s="13" t="b">
        <f t="shared" si="8"/>
        <v>0</v>
      </c>
      <c r="BD18" s="25" t="b">
        <f t="shared" si="9"/>
        <v>0</v>
      </c>
      <c r="BE18" s="13" t="b">
        <f t="shared" si="10"/>
        <v>0</v>
      </c>
      <c r="BF18" s="25" t="b">
        <f t="shared" si="11"/>
        <v>0</v>
      </c>
      <c r="BG18" s="13" t="b">
        <f t="shared" si="12"/>
        <v>0</v>
      </c>
      <c r="BH18" s="25">
        <f t="shared" si="13"/>
        <v>0</v>
      </c>
      <c r="BI18" s="13">
        <f t="shared" si="14"/>
        <v>0</v>
      </c>
      <c r="BJ18" s="25">
        <f t="shared" si="15"/>
        <v>0</v>
      </c>
      <c r="BK18" s="13">
        <f t="shared" si="16"/>
        <v>0</v>
      </c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</row>
    <row r="19" spans="1:2055">
      <c r="A19" s="65" t="s">
        <v>58</v>
      </c>
      <c r="B19" s="94" t="s">
        <v>34</v>
      </c>
      <c r="C19" s="157" t="str">
        <f>AG10</f>
        <v>LUC</v>
      </c>
      <c r="D19" s="115"/>
      <c r="E19" s="115"/>
      <c r="F19" s="115"/>
      <c r="G19" s="115"/>
      <c r="H19" s="66"/>
      <c r="I19" s="66"/>
      <c r="J19" s="115" t="str">
        <f>AG11</f>
        <v>MONTBAZENS RIGNAC</v>
      </c>
      <c r="K19" s="115"/>
      <c r="L19" s="115"/>
      <c r="M19" s="115"/>
      <c r="N19" s="116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0"/>
      <c r="AX19" s="12">
        <f t="shared" si="3"/>
        <v>0</v>
      </c>
      <c r="AY19" s="13">
        <f t="shared" si="4"/>
        <v>0</v>
      </c>
      <c r="AZ19" s="25">
        <f t="shared" si="5"/>
        <v>0</v>
      </c>
      <c r="BA19" s="13">
        <f t="shared" si="6"/>
        <v>0</v>
      </c>
      <c r="BB19" s="25" t="b">
        <f t="shared" si="7"/>
        <v>0</v>
      </c>
      <c r="BC19" s="13" t="b">
        <f t="shared" si="8"/>
        <v>0</v>
      </c>
      <c r="BD19" s="25" t="b">
        <f t="shared" si="9"/>
        <v>0</v>
      </c>
      <c r="BE19" s="13" t="b">
        <f t="shared" si="10"/>
        <v>0</v>
      </c>
      <c r="BF19" s="25" t="b">
        <f t="shared" si="11"/>
        <v>0</v>
      </c>
      <c r="BG19" s="13" t="b">
        <f t="shared" si="12"/>
        <v>0</v>
      </c>
      <c r="BH19" s="25">
        <f t="shared" si="13"/>
        <v>0</v>
      </c>
      <c r="BI19" s="13">
        <f t="shared" si="14"/>
        <v>0</v>
      </c>
      <c r="BJ19" s="25">
        <f t="shared" si="15"/>
        <v>0</v>
      </c>
      <c r="BK19" s="13">
        <f t="shared" si="16"/>
        <v>0</v>
      </c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</row>
    <row r="20" spans="1:2055" ht="15.75" thickBot="1">
      <c r="A20" s="68" t="s">
        <v>59</v>
      </c>
      <c r="B20" s="95" t="s">
        <v>34</v>
      </c>
      <c r="C20" s="158" t="str">
        <f>AG12</f>
        <v>xx</v>
      </c>
      <c r="D20" s="111"/>
      <c r="E20" s="111"/>
      <c r="F20" s="111"/>
      <c r="G20" s="111"/>
      <c r="H20" s="91"/>
      <c r="I20" s="91"/>
      <c r="J20" s="111" t="str">
        <f>AG13</f>
        <v>SOURCES D AVEYRON</v>
      </c>
      <c r="K20" s="111"/>
      <c r="L20" s="111"/>
      <c r="M20" s="111"/>
      <c r="N20" s="112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70"/>
      <c r="AX20" s="12">
        <f t="shared" si="3"/>
        <v>0</v>
      </c>
      <c r="AY20" s="13">
        <f t="shared" si="4"/>
        <v>0</v>
      </c>
      <c r="AZ20" s="25">
        <f t="shared" si="5"/>
        <v>0</v>
      </c>
      <c r="BA20" s="13">
        <f t="shared" si="6"/>
        <v>0</v>
      </c>
      <c r="BB20" s="25" t="b">
        <f t="shared" si="7"/>
        <v>0</v>
      </c>
      <c r="BC20" s="13" t="b">
        <f t="shared" si="8"/>
        <v>0</v>
      </c>
      <c r="BD20" s="25" t="b">
        <f t="shared" si="9"/>
        <v>0</v>
      </c>
      <c r="BE20" s="13" t="b">
        <f t="shared" si="10"/>
        <v>0</v>
      </c>
      <c r="BF20" s="25" t="b">
        <f t="shared" si="11"/>
        <v>0</v>
      </c>
      <c r="BG20" s="13" t="b">
        <f t="shared" si="12"/>
        <v>0</v>
      </c>
      <c r="BH20" s="25">
        <f t="shared" si="13"/>
        <v>0</v>
      </c>
      <c r="BI20" s="13">
        <f t="shared" si="14"/>
        <v>0</v>
      </c>
      <c r="BJ20" s="25">
        <f t="shared" si="15"/>
        <v>0</v>
      </c>
      <c r="BK20" s="13">
        <f t="shared" si="16"/>
        <v>0</v>
      </c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</row>
    <row r="21" spans="1:2055">
      <c r="A21" s="63" t="s">
        <v>57</v>
      </c>
      <c r="B21" s="96" t="s">
        <v>38</v>
      </c>
      <c r="C21" s="166" t="str">
        <f>AG10</f>
        <v>LUC</v>
      </c>
      <c r="D21" s="113"/>
      <c r="E21" s="113"/>
      <c r="F21" s="113"/>
      <c r="G21" s="113"/>
      <c r="H21" s="88"/>
      <c r="I21" s="88"/>
      <c r="J21" s="113" t="str">
        <f>AG13</f>
        <v>SOURCES D AVEYRON</v>
      </c>
      <c r="K21" s="113"/>
      <c r="L21" s="113"/>
      <c r="M21" s="113"/>
      <c r="N21" s="114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70"/>
      <c r="AX21" s="12">
        <f t="shared" si="3"/>
        <v>0</v>
      </c>
      <c r="AY21" s="13">
        <f t="shared" si="4"/>
        <v>0</v>
      </c>
      <c r="AZ21" s="25">
        <f t="shared" si="5"/>
        <v>0</v>
      </c>
      <c r="BA21" s="13">
        <f t="shared" si="6"/>
        <v>0</v>
      </c>
      <c r="BB21" s="25" t="b">
        <f t="shared" si="7"/>
        <v>0</v>
      </c>
      <c r="BC21" s="13" t="b">
        <f t="shared" si="8"/>
        <v>0</v>
      </c>
      <c r="BD21" s="25" t="b">
        <f t="shared" si="9"/>
        <v>0</v>
      </c>
      <c r="BE21" s="13" t="b">
        <f t="shared" si="10"/>
        <v>0</v>
      </c>
      <c r="BF21" s="25" t="b">
        <f t="shared" si="11"/>
        <v>0</v>
      </c>
      <c r="BG21" s="13" t="b">
        <f t="shared" si="12"/>
        <v>0</v>
      </c>
      <c r="BH21" s="25">
        <f t="shared" si="13"/>
        <v>0</v>
      </c>
      <c r="BI21" s="13">
        <f t="shared" si="14"/>
        <v>0</v>
      </c>
      <c r="BJ21" s="25">
        <f t="shared" si="15"/>
        <v>0</v>
      </c>
      <c r="BK21" s="13">
        <f t="shared" si="16"/>
        <v>0</v>
      </c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</row>
    <row r="22" spans="1:2055">
      <c r="A22" s="65" t="s">
        <v>58</v>
      </c>
      <c r="B22" s="94" t="s">
        <v>38</v>
      </c>
      <c r="C22" s="157" t="str">
        <f>AG9</f>
        <v xml:space="preserve">COMTAL 1 </v>
      </c>
      <c r="D22" s="115"/>
      <c r="E22" s="115"/>
      <c r="F22" s="115"/>
      <c r="G22" s="115"/>
      <c r="H22" s="66"/>
      <c r="I22" s="66"/>
      <c r="J22" s="115" t="str">
        <f>AG11</f>
        <v>MONTBAZENS RIGNAC</v>
      </c>
      <c r="K22" s="115"/>
      <c r="L22" s="115"/>
      <c r="M22" s="115"/>
      <c r="N22" s="116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70"/>
      <c r="AX22" s="12">
        <f t="shared" si="3"/>
        <v>0</v>
      </c>
      <c r="AY22" s="13">
        <f t="shared" si="4"/>
        <v>0</v>
      </c>
      <c r="AZ22" s="25">
        <f t="shared" si="5"/>
        <v>0</v>
      </c>
      <c r="BA22" s="13">
        <f t="shared" si="6"/>
        <v>0</v>
      </c>
      <c r="BB22" s="25" t="b">
        <f t="shared" si="7"/>
        <v>0</v>
      </c>
      <c r="BC22" s="13" t="b">
        <f t="shared" si="8"/>
        <v>0</v>
      </c>
      <c r="BD22" s="25" t="b">
        <f t="shared" si="9"/>
        <v>0</v>
      </c>
      <c r="BE22" s="13" t="b">
        <f t="shared" si="10"/>
        <v>0</v>
      </c>
      <c r="BF22" s="25" t="b">
        <f t="shared" si="11"/>
        <v>0</v>
      </c>
      <c r="BG22" s="13" t="b">
        <f t="shared" si="12"/>
        <v>0</v>
      </c>
      <c r="BH22" s="25">
        <f t="shared" si="13"/>
        <v>0</v>
      </c>
      <c r="BI22" s="13">
        <f t="shared" si="14"/>
        <v>0</v>
      </c>
      <c r="BJ22" s="25">
        <f t="shared" si="15"/>
        <v>0</v>
      </c>
      <c r="BK22" s="13">
        <f t="shared" si="16"/>
        <v>0</v>
      </c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</row>
    <row r="23" spans="1:2055" ht="15.75" thickBot="1">
      <c r="A23" s="68" t="s">
        <v>59</v>
      </c>
      <c r="B23" s="98" t="s">
        <v>38</v>
      </c>
      <c r="C23" s="174" t="str">
        <f>AG12</f>
        <v>xx</v>
      </c>
      <c r="D23" s="164"/>
      <c r="E23" s="164"/>
      <c r="F23" s="164"/>
      <c r="G23" s="164"/>
      <c r="H23" s="67"/>
      <c r="I23" s="67"/>
      <c r="J23" s="164" t="str">
        <f>AG14</f>
        <v>RODEZ 2</v>
      </c>
      <c r="K23" s="164"/>
      <c r="L23" s="164"/>
      <c r="M23" s="164"/>
      <c r="N23" s="165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70"/>
      <c r="AX23" s="14">
        <f t="shared" si="3"/>
        <v>0</v>
      </c>
      <c r="AY23" s="16">
        <f t="shared" si="4"/>
        <v>0</v>
      </c>
      <c r="AZ23" s="26">
        <f t="shared" si="5"/>
        <v>0</v>
      </c>
      <c r="BA23" s="16">
        <f t="shared" si="6"/>
        <v>0</v>
      </c>
      <c r="BB23" s="26" t="b">
        <f t="shared" si="7"/>
        <v>0</v>
      </c>
      <c r="BC23" s="16" t="b">
        <f t="shared" si="8"/>
        <v>0</v>
      </c>
      <c r="BD23" s="26" t="b">
        <f t="shared" si="9"/>
        <v>0</v>
      </c>
      <c r="BE23" s="16" t="b">
        <f t="shared" si="10"/>
        <v>0</v>
      </c>
      <c r="BF23" s="26" t="b">
        <f t="shared" si="11"/>
        <v>0</v>
      </c>
      <c r="BG23" s="16" t="b">
        <f t="shared" si="12"/>
        <v>0</v>
      </c>
      <c r="BH23" s="26">
        <f t="shared" si="13"/>
        <v>0</v>
      </c>
      <c r="BI23" s="16">
        <f t="shared" si="14"/>
        <v>0</v>
      </c>
      <c r="BJ23" s="26">
        <f t="shared" si="15"/>
        <v>0</v>
      </c>
      <c r="BK23" s="16">
        <f t="shared" si="16"/>
        <v>0</v>
      </c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</row>
    <row r="24" spans="1:2055" ht="15.75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</row>
    <row r="25" spans="1:2055" ht="15" customHeight="1">
      <c r="A25" s="105" t="s">
        <v>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  <c r="O25" s="69"/>
      <c r="P25" s="137" t="s">
        <v>19</v>
      </c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9"/>
      <c r="AD25" s="69"/>
      <c r="AE25" s="69"/>
      <c r="AF25" s="70"/>
      <c r="AG25" s="143" t="s">
        <v>19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5"/>
      <c r="AV25" s="73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</row>
    <row r="26" spans="1:2055" ht="15" customHeight="1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10"/>
      <c r="O26" s="69"/>
      <c r="P26" s="140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  <c r="AD26" s="69"/>
      <c r="AE26" s="71"/>
      <c r="AF26" s="72"/>
      <c r="AG26" s="146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8"/>
      <c r="AV26" s="74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</row>
    <row r="27" spans="1:2055" s="3" customFormat="1" ht="15.75" thickBot="1">
      <c r="A27" s="42" t="s">
        <v>0</v>
      </c>
      <c r="B27" s="43" t="s">
        <v>1</v>
      </c>
      <c r="C27" s="167" t="s">
        <v>2</v>
      </c>
      <c r="D27" s="168"/>
      <c r="E27" s="168"/>
      <c r="F27" s="168"/>
      <c r="G27" s="169"/>
      <c r="H27" s="41" t="s">
        <v>3</v>
      </c>
      <c r="I27" s="41" t="s">
        <v>3</v>
      </c>
      <c r="J27" s="167" t="s">
        <v>2</v>
      </c>
      <c r="K27" s="168"/>
      <c r="L27" s="168"/>
      <c r="M27" s="168"/>
      <c r="N27" s="170"/>
      <c r="O27" s="69"/>
      <c r="P27" s="149" t="s">
        <v>2</v>
      </c>
      <c r="Q27" s="150"/>
      <c r="R27" s="150"/>
      <c r="S27" s="150"/>
      <c r="T27" s="151"/>
      <c r="U27" s="44" t="s">
        <v>6</v>
      </c>
      <c r="V27" s="45" t="s">
        <v>7</v>
      </c>
      <c r="W27" s="46" t="s">
        <v>8</v>
      </c>
      <c r="X27" s="47" t="s">
        <v>9</v>
      </c>
      <c r="Y27" s="47" t="s">
        <v>10</v>
      </c>
      <c r="Z27" s="47" t="s">
        <v>11</v>
      </c>
      <c r="AA27" s="47" t="s">
        <v>12</v>
      </c>
      <c r="AB27" s="47" t="s">
        <v>13</v>
      </c>
      <c r="AC27" s="45" t="s">
        <v>14</v>
      </c>
      <c r="AD27" s="69"/>
      <c r="AE27" s="119" t="s">
        <v>16</v>
      </c>
      <c r="AF27" s="121"/>
      <c r="AG27" s="119" t="s">
        <v>2</v>
      </c>
      <c r="AH27" s="120"/>
      <c r="AI27" s="120"/>
      <c r="AJ27" s="120"/>
      <c r="AK27" s="120"/>
      <c r="AL27" s="31" t="s">
        <v>16</v>
      </c>
      <c r="AM27" s="31" t="s">
        <v>6</v>
      </c>
      <c r="AN27" s="31" t="s">
        <v>7</v>
      </c>
      <c r="AO27" s="31" t="s">
        <v>8</v>
      </c>
      <c r="AP27" s="31" t="s">
        <v>9</v>
      </c>
      <c r="AQ27" s="31" t="s">
        <v>10</v>
      </c>
      <c r="AR27" s="31" t="s">
        <v>11</v>
      </c>
      <c r="AS27" s="31" t="s">
        <v>12</v>
      </c>
      <c r="AT27" s="31" t="s">
        <v>13</v>
      </c>
      <c r="AU27" s="32" t="s">
        <v>14</v>
      </c>
      <c r="AV27" s="37" t="s">
        <v>18</v>
      </c>
      <c r="AW27" s="36" t="s">
        <v>18</v>
      </c>
      <c r="AX27" s="30" t="s">
        <v>7</v>
      </c>
      <c r="AY27" s="32" t="s">
        <v>7</v>
      </c>
      <c r="AZ27" s="23" t="s">
        <v>8</v>
      </c>
      <c r="BA27" s="32" t="s">
        <v>8</v>
      </c>
      <c r="BB27" s="23" t="s">
        <v>9</v>
      </c>
      <c r="BC27" s="32" t="s">
        <v>9</v>
      </c>
      <c r="BD27" s="23" t="s">
        <v>10</v>
      </c>
      <c r="BE27" s="32" t="s">
        <v>10</v>
      </c>
      <c r="BF27" s="23" t="s">
        <v>11</v>
      </c>
      <c r="BG27" s="32" t="s">
        <v>11</v>
      </c>
      <c r="BH27" s="23" t="s">
        <v>17</v>
      </c>
      <c r="BI27" s="32" t="s">
        <v>17</v>
      </c>
      <c r="BJ27" s="23" t="s">
        <v>13</v>
      </c>
      <c r="BK27" s="32" t="s">
        <v>13</v>
      </c>
      <c r="BL27" s="119" t="s">
        <v>2</v>
      </c>
      <c r="BM27" s="120"/>
      <c r="BN27" s="120"/>
      <c r="BO27" s="120"/>
      <c r="BP27" s="120"/>
      <c r="BQ27" s="31" t="s">
        <v>18</v>
      </c>
      <c r="BR27" s="31" t="s">
        <v>16</v>
      </c>
      <c r="BS27" s="120" t="s">
        <v>2</v>
      </c>
      <c r="BT27" s="120"/>
      <c r="BU27" s="120"/>
      <c r="BV27" s="120"/>
      <c r="BW27" s="121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</row>
    <row r="28" spans="1:2055">
      <c r="A28" s="63" t="s">
        <v>57</v>
      </c>
      <c r="B28" s="92" t="s">
        <v>49</v>
      </c>
      <c r="C28" s="178" t="str">
        <f>AG28</f>
        <v>COMTAL 2</v>
      </c>
      <c r="D28" s="179"/>
      <c r="E28" s="179"/>
      <c r="F28" s="179"/>
      <c r="G28" s="179"/>
      <c r="H28" s="64"/>
      <c r="I28" s="64"/>
      <c r="J28" s="179" t="str">
        <f>AG29</f>
        <v>DRUELLE</v>
      </c>
      <c r="K28" s="179"/>
      <c r="L28" s="179"/>
      <c r="M28" s="179"/>
      <c r="N28" s="180"/>
      <c r="O28" s="69"/>
      <c r="P28" s="152" t="str">
        <f>VLOOKUP(AE28,AF28:AK33,2,0)</f>
        <v>COMTAL 2</v>
      </c>
      <c r="Q28" s="153"/>
      <c r="R28" s="153"/>
      <c r="S28" s="153"/>
      <c r="T28" s="154"/>
      <c r="U28" s="48">
        <v>1</v>
      </c>
      <c r="V28" s="49">
        <f>VLOOKUP(P28,AG28:AU33,8,0)</f>
        <v>0</v>
      </c>
      <c r="W28" s="50">
        <f>VLOOKUP(P28,AG28:AU33,9,0)</f>
        <v>0</v>
      </c>
      <c r="X28" s="51">
        <f>VLOOKUP(P28,AG28:AU33,10,0)</f>
        <v>0</v>
      </c>
      <c r="Y28" s="51">
        <f>VLOOKUP(P28,AG28:AU33,11,0)</f>
        <v>0</v>
      </c>
      <c r="Z28" s="51">
        <f>VLOOKUP(P28,AG28:AU33,12,0)</f>
        <v>0</v>
      </c>
      <c r="AA28" s="51">
        <f>VLOOKUP(P28,AG28:AU33,13,0)</f>
        <v>0</v>
      </c>
      <c r="AB28" s="51">
        <f>VLOOKUP(P28,AG28:AU33,14,0)</f>
        <v>0</v>
      </c>
      <c r="AC28" s="52">
        <f>VLOOKUP(P28,AG28:AU33,15,0)</f>
        <v>0</v>
      </c>
      <c r="AD28" s="69"/>
      <c r="AE28" s="17">
        <v>1</v>
      </c>
      <c r="AF28" s="19">
        <f>AM28</f>
        <v>1</v>
      </c>
      <c r="AG28" s="122" t="str">
        <f>'Equipes U7'!A11</f>
        <v>COMTAL 2</v>
      </c>
      <c r="AH28" s="123"/>
      <c r="AI28" s="123"/>
      <c r="AJ28" s="123"/>
      <c r="AK28" s="123"/>
      <c r="AL28" s="18">
        <f>RANK(AV28,AV28:AV33)</f>
        <v>1</v>
      </c>
      <c r="AM28" s="18">
        <f>RANK(AW28,AW28:AW33)</f>
        <v>1</v>
      </c>
      <c r="AN28" s="18">
        <f>SUMPRODUCT((C28:G42=AG28)*(AX28:AX42))+SUMPRODUCT((J28:N42=AG28)*(AY28:AY42))</f>
        <v>0</v>
      </c>
      <c r="AO28" s="18">
        <f>SUMPRODUCT((C28:G42=AG28)*(AZ28:AZ42))+SUMPRODUCT((J28:N42=AG28)*(BA28:BA42))</f>
        <v>0</v>
      </c>
      <c r="AP28" s="18">
        <f>SUMPRODUCT((C28:G42=AG28)*(BB28:BB42))+SUMPRODUCT((J28:N42=AG28)*(BC28:BC42))</f>
        <v>0</v>
      </c>
      <c r="AQ28" s="18">
        <f>SUMPRODUCT((C28:G42=AG28)*(BD28:BD42))+SUMPRODUCT((J28:N42=AG28)*(BE28:BE42))</f>
        <v>0</v>
      </c>
      <c r="AR28" s="18">
        <f>SUMPRODUCT((C28:G42=AG28)*(BF28:BF42))+SUMPRODUCT((J28:N42=AG28)*(BG28:BG42))</f>
        <v>0</v>
      </c>
      <c r="AS28" s="18">
        <f>SUMPRODUCT((C28:G42=AG28)*(BH28:BH42))+SUMPRODUCT((J28:N42=AG28)*(BI28:BI42))</f>
        <v>0</v>
      </c>
      <c r="AT28" s="18">
        <f>SUMPRODUCT((C28:G42=AG28)*(BJ28:BJ42))+SUMPRODUCT((J28:N42=AG28)*(BK28:BK42))</f>
        <v>0</v>
      </c>
      <c r="AU28" s="19">
        <f>AS28-AT28</f>
        <v>0</v>
      </c>
      <c r="AV28" s="38">
        <f>SUM(AN28*1000+(AU28)/10+(AS28)/100)</f>
        <v>0</v>
      </c>
      <c r="AW28" s="35">
        <f>AV28+0.0000006</f>
        <v>5.9999999999999997E-7</v>
      </c>
      <c r="AX28" s="17">
        <f>IF(H28="",0,IF(H28&gt;I28,3,IF(H28=I28,1,IF(H28&lt;I28,0))))</f>
        <v>0</v>
      </c>
      <c r="AY28" s="19">
        <f>IF(I28="",0,IF(I28&gt;H28,3,IF(I28=H28,1,IF(I28&lt;H28,0))))</f>
        <v>0</v>
      </c>
      <c r="AZ28" s="24">
        <f>IF(H28="",0,1)</f>
        <v>0</v>
      </c>
      <c r="BA28" s="19">
        <f>IF(I28="",0,1)</f>
        <v>0</v>
      </c>
      <c r="BB28" s="24" t="b">
        <f>IF(H28&lt;&gt;"",IF(H28&gt;I28,1))</f>
        <v>0</v>
      </c>
      <c r="BC28" s="19" t="b">
        <f>IF(I28&lt;&gt;"",IF(I28&gt;H28,1))</f>
        <v>0</v>
      </c>
      <c r="BD28" s="24" t="b">
        <f>IF(H28&lt;&gt;"",IF(H28=I28,1))</f>
        <v>0</v>
      </c>
      <c r="BE28" s="19" t="b">
        <f>IF(I28&lt;&gt;"",IF(I28=H28,1))</f>
        <v>0</v>
      </c>
      <c r="BF28" s="24" t="b">
        <f>IF(H28&lt;&gt;"",IF(H28&lt;I28,1))</f>
        <v>0</v>
      </c>
      <c r="BG28" s="19" t="b">
        <f>IF(I28&lt;&gt;"",IF(I28&lt;H28,1))</f>
        <v>0</v>
      </c>
      <c r="BH28" s="24">
        <f>H28</f>
        <v>0</v>
      </c>
      <c r="BI28" s="19">
        <f>I28</f>
        <v>0</v>
      </c>
      <c r="BJ28" s="24">
        <f>I28</f>
        <v>0</v>
      </c>
      <c r="BK28" s="19">
        <f>H28</f>
        <v>0</v>
      </c>
      <c r="BL28" s="122" t="str">
        <f>VLOOKUP(AE28,AF28:AK33,2,0)</f>
        <v>COMTAL 2</v>
      </c>
      <c r="BM28" s="123"/>
      <c r="BN28" s="123"/>
      <c r="BO28" s="123"/>
      <c r="BP28" s="123"/>
      <c r="BQ28" s="29">
        <f>VLOOKUP(BL28,AG28:AV33,16,0)</f>
        <v>0</v>
      </c>
      <c r="BR28" s="18">
        <f>RANK(BQ28,BQ28:BQ33)</f>
        <v>1</v>
      </c>
      <c r="BS28" s="123" t="str">
        <f>AG28</f>
        <v>COMTAL 2</v>
      </c>
      <c r="BT28" s="123"/>
      <c r="BU28" s="123"/>
      <c r="BV28" s="123"/>
      <c r="BW28" s="128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</row>
    <row r="29" spans="1:2055">
      <c r="A29" s="65" t="s">
        <v>58</v>
      </c>
      <c r="B29" s="92" t="s">
        <v>49</v>
      </c>
      <c r="C29" s="175" t="str">
        <f>AG30</f>
        <v>OUEST AVEYRON</v>
      </c>
      <c r="D29" s="176"/>
      <c r="E29" s="176"/>
      <c r="F29" s="176"/>
      <c r="G29" s="176"/>
      <c r="H29" s="66"/>
      <c r="I29" s="66"/>
      <c r="J29" s="176" t="str">
        <f>AG31</f>
        <v>RODEZ 1</v>
      </c>
      <c r="K29" s="176"/>
      <c r="L29" s="176"/>
      <c r="M29" s="176"/>
      <c r="N29" s="177"/>
      <c r="O29" s="69"/>
      <c r="P29" s="131" t="str">
        <f>VLOOKUP(AE29,AF28:AK33,2,0)</f>
        <v>DRUELLE</v>
      </c>
      <c r="Q29" s="132"/>
      <c r="R29" s="132"/>
      <c r="S29" s="132"/>
      <c r="T29" s="133"/>
      <c r="U29" s="53">
        <f>IF(BQ29=BQ28,BR28,BR29)</f>
        <v>1</v>
      </c>
      <c r="V29" s="54">
        <f>VLOOKUP(P29,AG28:AU33,8,0)</f>
        <v>0</v>
      </c>
      <c r="W29" s="55">
        <f>VLOOKUP(P29,AG28:AU33,9,0)</f>
        <v>0</v>
      </c>
      <c r="X29" s="56">
        <f>VLOOKUP(P29,AG28:AU33,10,0)</f>
        <v>0</v>
      </c>
      <c r="Y29" s="56">
        <f>VLOOKUP(P29,AG28:AU33,11,0)</f>
        <v>0</v>
      </c>
      <c r="Z29" s="56">
        <f>VLOOKUP(P29,AG28:AU33,12,0)</f>
        <v>0</v>
      </c>
      <c r="AA29" s="56">
        <f>VLOOKUP(P29,AG28:AU33,13,0)</f>
        <v>0</v>
      </c>
      <c r="AB29" s="56">
        <f>VLOOKUP(P29,AG28:AU33,14,0)</f>
        <v>0</v>
      </c>
      <c r="AC29" s="57">
        <f>VLOOKUP(P29,AG28:AU33,15,0)</f>
        <v>0</v>
      </c>
      <c r="AD29" s="69"/>
      <c r="AE29" s="12">
        <v>2</v>
      </c>
      <c r="AF29" s="13">
        <f t="shared" ref="AF29:AF33" si="19">AM29</f>
        <v>2</v>
      </c>
      <c r="AG29" s="122" t="str">
        <f>'Equipes U7'!A12</f>
        <v>DRUELLE</v>
      </c>
      <c r="AH29" s="123"/>
      <c r="AI29" s="123"/>
      <c r="AJ29" s="123"/>
      <c r="AK29" s="123"/>
      <c r="AL29" s="11">
        <f>RANK(AV29,AV28:AV33)</f>
        <v>1</v>
      </c>
      <c r="AM29" s="11">
        <f>RANK(AW29,AW28:AW33)</f>
        <v>2</v>
      </c>
      <c r="AN29" s="11">
        <f>SUMPRODUCT((C28:G42=AG29)*(AX28:AX42))+SUMPRODUCT((J28:N42=AG29)*(AY28:AY42))</f>
        <v>0</v>
      </c>
      <c r="AO29" s="11">
        <f>SUMPRODUCT((C28:G42=AG29)*(AZ28:AZ42))+SUMPRODUCT((J28:N42=AG29)*(BA28:BA42))</f>
        <v>0</v>
      </c>
      <c r="AP29" s="11">
        <f>SUMPRODUCT((C28:G42=AG29)*(BB28:BB42))+SUMPRODUCT((J28:N42=AG29)*(BC28:BC42))</f>
        <v>0</v>
      </c>
      <c r="AQ29" s="11">
        <f>SUMPRODUCT((C28:G42=AG29)*(BD28:BD42))+SUMPRODUCT((J28:N42=AG29)*(BE28:BE42))</f>
        <v>0</v>
      </c>
      <c r="AR29" s="11">
        <f>SUMPRODUCT((C28:G42=AG29)*(BF28:BF42))+SUMPRODUCT((J28:N42=AG29)*(BG28:BG42))</f>
        <v>0</v>
      </c>
      <c r="AS29" s="11">
        <f>SUMPRODUCT((C28:G42=AG29)*(BH28:BH42))+SUMPRODUCT((J28:N42=AG29)*(BI28:BI42))</f>
        <v>0</v>
      </c>
      <c r="AT29" s="11">
        <f>SUMPRODUCT((C28:G42=AG29)*(BJ28:BJ42))+SUMPRODUCT((J28:N42=AG29)*(BK28:BK42))</f>
        <v>0</v>
      </c>
      <c r="AU29" s="13">
        <f t="shared" ref="AU29:AU33" si="20">AS29-AT29</f>
        <v>0</v>
      </c>
      <c r="AV29" s="39">
        <f t="shared" ref="AV29:AV33" si="21">SUM(AN29*1000+(AU29)/10+(AS29)/100)</f>
        <v>0</v>
      </c>
      <c r="AW29" s="33">
        <f>AV29+0.0000005</f>
        <v>4.9999999999999998E-7</v>
      </c>
      <c r="AX29" s="12">
        <f t="shared" ref="AX29:AX42" si="22">IF(H29="",0,IF(H29&gt;I29,3,IF(H29=I29,1,IF(H29&lt;I29,0))))</f>
        <v>0</v>
      </c>
      <c r="AY29" s="13">
        <f t="shared" ref="AY29:AY42" si="23">IF(I29="",0,IF(I29&gt;H29,3,IF(I29=H29,1,IF(I29&lt;H29,0))))</f>
        <v>0</v>
      </c>
      <c r="AZ29" s="25">
        <f t="shared" ref="AZ29:AZ42" si="24">IF(H29="",0,1)</f>
        <v>0</v>
      </c>
      <c r="BA29" s="13">
        <f t="shared" ref="BA29:BA42" si="25">IF(I29="",0,1)</f>
        <v>0</v>
      </c>
      <c r="BB29" s="25" t="b">
        <f t="shared" ref="BB29:BB42" si="26">IF(H29&lt;&gt;"",IF(H29&gt;I29,1))</f>
        <v>0</v>
      </c>
      <c r="BC29" s="13" t="b">
        <f t="shared" ref="BC29:BC42" si="27">IF(I29&lt;&gt;"",IF(I29&gt;H29,1))</f>
        <v>0</v>
      </c>
      <c r="BD29" s="25" t="b">
        <f t="shared" ref="BD29:BD42" si="28">IF(H29&lt;&gt;"",IF(H29=I29,1))</f>
        <v>0</v>
      </c>
      <c r="BE29" s="13" t="b">
        <f t="shared" ref="BE29:BE42" si="29">IF(I29&lt;&gt;"",IF(I29=H29,1))</f>
        <v>0</v>
      </c>
      <c r="BF29" s="25" t="b">
        <f t="shared" ref="BF29:BF42" si="30">IF(H29&lt;&gt;"",IF(H29&lt;I29,1))</f>
        <v>0</v>
      </c>
      <c r="BG29" s="13" t="b">
        <f t="shared" ref="BG29:BG42" si="31">IF(I29&lt;&gt;"",IF(I29&lt;H29,1))</f>
        <v>0</v>
      </c>
      <c r="BH29" s="25">
        <f t="shared" ref="BH29:BH42" si="32">H29</f>
        <v>0</v>
      </c>
      <c r="BI29" s="13">
        <f t="shared" ref="BI29:BI42" si="33">I29</f>
        <v>0</v>
      </c>
      <c r="BJ29" s="25">
        <f t="shared" ref="BJ29:BJ42" si="34">I29</f>
        <v>0</v>
      </c>
      <c r="BK29" s="13">
        <f t="shared" ref="BK29:BK42" si="35">H29</f>
        <v>0</v>
      </c>
      <c r="BL29" s="124" t="str">
        <f>VLOOKUP(AE29,AF28:AK33,2,0)</f>
        <v>DRUELLE</v>
      </c>
      <c r="BM29" s="125"/>
      <c r="BN29" s="125"/>
      <c r="BO29" s="125"/>
      <c r="BP29" s="125"/>
      <c r="BQ29" s="27">
        <f>VLOOKUP(BL29,AG28:AV33,16,0)</f>
        <v>0</v>
      </c>
      <c r="BR29" s="11">
        <f>RANK(BQ29,BQ28:BQ33)</f>
        <v>1</v>
      </c>
      <c r="BS29" s="125" t="str">
        <f t="shared" ref="BS29:BS33" si="36">AG29</f>
        <v>DRUELLE</v>
      </c>
      <c r="BT29" s="125"/>
      <c r="BU29" s="125"/>
      <c r="BV29" s="125"/>
      <c r="BW29" s="12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</row>
    <row r="30" spans="1:2055" ht="15.75" thickBot="1">
      <c r="A30" s="86" t="s">
        <v>59</v>
      </c>
      <c r="B30" s="92" t="s">
        <v>49</v>
      </c>
      <c r="C30" s="184" t="str">
        <f>AG32</f>
        <v>RODEZ 3</v>
      </c>
      <c r="D30" s="185"/>
      <c r="E30" s="185"/>
      <c r="F30" s="185"/>
      <c r="G30" s="185"/>
      <c r="H30" s="87"/>
      <c r="I30" s="87"/>
      <c r="J30" s="185" t="str">
        <f>AG33</f>
        <v>LUC 2</v>
      </c>
      <c r="K30" s="185"/>
      <c r="L30" s="185"/>
      <c r="M30" s="185"/>
      <c r="N30" s="186"/>
      <c r="O30" s="69"/>
      <c r="P30" s="131" t="str">
        <f>VLOOKUP(AE30,AF28:AK33,2,0)</f>
        <v>OUEST AVEYRON</v>
      </c>
      <c r="Q30" s="132"/>
      <c r="R30" s="132"/>
      <c r="S30" s="132"/>
      <c r="T30" s="133"/>
      <c r="U30" s="53">
        <f t="shared" ref="U30:U33" si="37">IF(BQ30=BQ29,BR29,BR30)</f>
        <v>1</v>
      </c>
      <c r="V30" s="54">
        <f>VLOOKUP(P30,AG28:AU33,8,0)</f>
        <v>0</v>
      </c>
      <c r="W30" s="55">
        <f>VLOOKUP(P30,AG28:AU33,9,0)</f>
        <v>0</v>
      </c>
      <c r="X30" s="56">
        <f>VLOOKUP(P30,AG28:AU33,10,0)</f>
        <v>0</v>
      </c>
      <c r="Y30" s="56">
        <f>VLOOKUP(P30,AG28:AU33,11,0)</f>
        <v>0</v>
      </c>
      <c r="Z30" s="56">
        <f>VLOOKUP(P30,AG28:AU33,12,0)</f>
        <v>0</v>
      </c>
      <c r="AA30" s="56">
        <f>VLOOKUP(P30,AG28:AU33,13,0)</f>
        <v>0</v>
      </c>
      <c r="AB30" s="56">
        <f>VLOOKUP(P30,AG28:AU33,14,0)</f>
        <v>0</v>
      </c>
      <c r="AC30" s="57">
        <f>VLOOKUP(P30,AG28:AU33,15,0)</f>
        <v>0</v>
      </c>
      <c r="AD30" s="69"/>
      <c r="AE30" s="12">
        <v>3</v>
      </c>
      <c r="AF30" s="13">
        <f t="shared" si="19"/>
        <v>3</v>
      </c>
      <c r="AG30" s="122" t="str">
        <f>'Equipes U7'!A13</f>
        <v>OUEST AVEYRON</v>
      </c>
      <c r="AH30" s="123"/>
      <c r="AI30" s="123"/>
      <c r="AJ30" s="123"/>
      <c r="AK30" s="123"/>
      <c r="AL30" s="11">
        <f>RANK(AV30,AV28:AV33)</f>
        <v>1</v>
      </c>
      <c r="AM30" s="11">
        <f>RANK(AW30,AW28:AW33)</f>
        <v>3</v>
      </c>
      <c r="AN30" s="11">
        <f>SUMPRODUCT((C28:G42=AG30)*(AX28:AX42))+SUMPRODUCT((J28:N42=AG30)*(AY28:AY42))</f>
        <v>0</v>
      </c>
      <c r="AO30" s="11">
        <f>SUMPRODUCT((C28:G42=AG30)*(AZ28:AZ42))+SUMPRODUCT((J28:N42=AG30)*(BA28:BA42))</f>
        <v>0</v>
      </c>
      <c r="AP30" s="11">
        <f>SUMPRODUCT((C28:G42=AG30)*(BB28:BB42))+SUMPRODUCT((J28:N42=AG30)*(BC28:BC42))</f>
        <v>0</v>
      </c>
      <c r="AQ30" s="11">
        <f>SUMPRODUCT((C28:G42=AG30)*(BD28:BD42))+SUMPRODUCT((J28:N42=AG30)*(BE28:BE42))</f>
        <v>0</v>
      </c>
      <c r="AR30" s="11">
        <f>SUMPRODUCT((C28:G42=AG30)*(BF28:BF42))+SUMPRODUCT((J28:N42=AG30)*(BG28:BG42))</f>
        <v>0</v>
      </c>
      <c r="AS30" s="11">
        <f>SUMPRODUCT((C28:G42=AG30)*(BH28:BH42))+SUMPRODUCT((J28:N42=AG30)*(BI28:BI42))</f>
        <v>0</v>
      </c>
      <c r="AT30" s="11">
        <f>SUMPRODUCT((C28:G42=AG30)*(BJ28:BJ42))+SUMPRODUCT((J28:N42=AG30)*(BK28:BK42))</f>
        <v>0</v>
      </c>
      <c r="AU30" s="13">
        <f t="shared" si="20"/>
        <v>0</v>
      </c>
      <c r="AV30" s="39">
        <f t="shared" si="21"/>
        <v>0</v>
      </c>
      <c r="AW30" s="33">
        <f>AV30+0.0000004</f>
        <v>3.9999999999999998E-7</v>
      </c>
      <c r="AX30" s="12">
        <f t="shared" si="22"/>
        <v>0</v>
      </c>
      <c r="AY30" s="13">
        <f t="shared" si="23"/>
        <v>0</v>
      </c>
      <c r="AZ30" s="25">
        <f t="shared" si="24"/>
        <v>0</v>
      </c>
      <c r="BA30" s="13">
        <f t="shared" si="25"/>
        <v>0</v>
      </c>
      <c r="BB30" s="25" t="b">
        <f t="shared" si="26"/>
        <v>0</v>
      </c>
      <c r="BC30" s="13" t="b">
        <f t="shared" si="27"/>
        <v>0</v>
      </c>
      <c r="BD30" s="25" t="b">
        <f t="shared" si="28"/>
        <v>0</v>
      </c>
      <c r="BE30" s="13" t="b">
        <f t="shared" si="29"/>
        <v>0</v>
      </c>
      <c r="BF30" s="25" t="b">
        <f t="shared" si="30"/>
        <v>0</v>
      </c>
      <c r="BG30" s="13" t="b">
        <f t="shared" si="31"/>
        <v>0</v>
      </c>
      <c r="BH30" s="25">
        <f t="shared" si="32"/>
        <v>0</v>
      </c>
      <c r="BI30" s="13">
        <f t="shared" si="33"/>
        <v>0</v>
      </c>
      <c r="BJ30" s="25">
        <f t="shared" si="34"/>
        <v>0</v>
      </c>
      <c r="BK30" s="13">
        <f t="shared" si="35"/>
        <v>0</v>
      </c>
      <c r="BL30" s="124" t="str">
        <f>VLOOKUP(AE30,AF28:AK33,2,0)</f>
        <v>OUEST AVEYRON</v>
      </c>
      <c r="BM30" s="125"/>
      <c r="BN30" s="125"/>
      <c r="BO30" s="125"/>
      <c r="BP30" s="125"/>
      <c r="BQ30" s="27">
        <f>VLOOKUP(BL30,AG28:AV33,16,0)</f>
        <v>0</v>
      </c>
      <c r="BR30" s="11">
        <f>RANK(BQ30,BQ28:BQ33)</f>
        <v>1</v>
      </c>
      <c r="BS30" s="125" t="str">
        <f t="shared" si="36"/>
        <v>OUEST AVEYRON</v>
      </c>
      <c r="BT30" s="125"/>
      <c r="BU30" s="125"/>
      <c r="BV30" s="125"/>
      <c r="BW30" s="12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</row>
    <row r="31" spans="1:2055">
      <c r="A31" s="89" t="s">
        <v>57</v>
      </c>
      <c r="B31" s="93" t="s">
        <v>35</v>
      </c>
      <c r="C31" s="181" t="str">
        <f>AG28</f>
        <v>COMTAL 2</v>
      </c>
      <c r="D31" s="182"/>
      <c r="E31" s="182"/>
      <c r="F31" s="182"/>
      <c r="G31" s="182"/>
      <c r="H31" s="90"/>
      <c r="I31" s="90"/>
      <c r="J31" s="182" t="str">
        <f>AG32</f>
        <v>RODEZ 3</v>
      </c>
      <c r="K31" s="182"/>
      <c r="L31" s="182"/>
      <c r="M31" s="182"/>
      <c r="N31" s="183"/>
      <c r="O31" s="69"/>
      <c r="P31" s="131" t="str">
        <f>VLOOKUP(AE31,AF28:AK33,2,0)</f>
        <v>RODEZ 1</v>
      </c>
      <c r="Q31" s="132"/>
      <c r="R31" s="132"/>
      <c r="S31" s="132"/>
      <c r="T31" s="133"/>
      <c r="U31" s="53">
        <f t="shared" si="37"/>
        <v>1</v>
      </c>
      <c r="V31" s="54">
        <f>VLOOKUP(P31,AG28:AU33,8,0)</f>
        <v>0</v>
      </c>
      <c r="W31" s="55">
        <f>VLOOKUP(P31,AG28:AU33,9,0)</f>
        <v>0</v>
      </c>
      <c r="X31" s="56">
        <f>VLOOKUP(P31,AG28:AU33,10,0)</f>
        <v>0</v>
      </c>
      <c r="Y31" s="56">
        <f>VLOOKUP(P31,AG28:AU33,11,0)</f>
        <v>0</v>
      </c>
      <c r="Z31" s="56">
        <f>VLOOKUP(P31,AG28:AU33,12,0)</f>
        <v>0</v>
      </c>
      <c r="AA31" s="56">
        <f>VLOOKUP(P31,AG28:AU33,13,0)</f>
        <v>0</v>
      </c>
      <c r="AB31" s="56">
        <f>VLOOKUP(P31,AG28:AU33,14,0)</f>
        <v>0</v>
      </c>
      <c r="AC31" s="57">
        <f>VLOOKUP(P31,AG28:AU33,15,0)</f>
        <v>0</v>
      </c>
      <c r="AD31" s="69"/>
      <c r="AE31" s="12">
        <v>4</v>
      </c>
      <c r="AF31" s="13">
        <f t="shared" si="19"/>
        <v>4</v>
      </c>
      <c r="AG31" s="122" t="str">
        <f>'Equipes U7'!A14</f>
        <v>RODEZ 1</v>
      </c>
      <c r="AH31" s="123"/>
      <c r="AI31" s="123"/>
      <c r="AJ31" s="123"/>
      <c r="AK31" s="123"/>
      <c r="AL31" s="11">
        <f>RANK(AV31,AV28:AV33)</f>
        <v>1</v>
      </c>
      <c r="AM31" s="11">
        <f>RANK(AW31,AW28:AW33)</f>
        <v>4</v>
      </c>
      <c r="AN31" s="11">
        <f>SUMPRODUCT((C28:G42=AG31)*(AX28:AX42))+SUMPRODUCT((J28:N42=AG31)*(AY28:AY42))</f>
        <v>0</v>
      </c>
      <c r="AO31" s="11">
        <f>SUMPRODUCT((C28:G42=AG31)*(AZ28:AZ42))+SUMPRODUCT((J28:N42=AG31)*(BA28:BA42))</f>
        <v>0</v>
      </c>
      <c r="AP31" s="11">
        <f>SUMPRODUCT((C28:G42=AG31)*(BB28:BB42))+SUMPRODUCT((J28:N42=AG31)*(BC28:BC42))</f>
        <v>0</v>
      </c>
      <c r="AQ31" s="11">
        <f>SUMPRODUCT((C28:G42=AG31)*(BD28:BD42))+SUMPRODUCT((J28:N42=AG31)*(BE28:BE42))</f>
        <v>0</v>
      </c>
      <c r="AR31" s="11">
        <f>SUMPRODUCT((C28:G42=AG31)*(BF28:BF42))+SUMPRODUCT((J28:N42=AG31)*(BG28:BG42))</f>
        <v>0</v>
      </c>
      <c r="AS31" s="11">
        <f>SUMPRODUCT((C28:G42=AG31)*(BH28:BH42))+SUMPRODUCT((J28:N42=AG31)*(BI28:BI42))</f>
        <v>0</v>
      </c>
      <c r="AT31" s="11">
        <f>SUMPRODUCT((C28:G42=AG31)*(BJ28:BJ42))+SUMPRODUCT((J28:N42=AG31)*(BK28:BK42))</f>
        <v>0</v>
      </c>
      <c r="AU31" s="13">
        <f t="shared" si="20"/>
        <v>0</v>
      </c>
      <c r="AV31" s="39">
        <f t="shared" si="21"/>
        <v>0</v>
      </c>
      <c r="AW31" s="33">
        <f>AV31+0.0000003</f>
        <v>2.9999999999999999E-7</v>
      </c>
      <c r="AX31" s="12">
        <f t="shared" si="22"/>
        <v>0</v>
      </c>
      <c r="AY31" s="13">
        <f t="shared" si="23"/>
        <v>0</v>
      </c>
      <c r="AZ31" s="25">
        <f t="shared" si="24"/>
        <v>0</v>
      </c>
      <c r="BA31" s="13">
        <f t="shared" si="25"/>
        <v>0</v>
      </c>
      <c r="BB31" s="25" t="b">
        <f t="shared" si="26"/>
        <v>0</v>
      </c>
      <c r="BC31" s="13" t="b">
        <f t="shared" si="27"/>
        <v>0</v>
      </c>
      <c r="BD31" s="25" t="b">
        <f t="shared" si="28"/>
        <v>0</v>
      </c>
      <c r="BE31" s="13" t="b">
        <f t="shared" si="29"/>
        <v>0</v>
      </c>
      <c r="BF31" s="25" t="b">
        <f t="shared" si="30"/>
        <v>0</v>
      </c>
      <c r="BG31" s="13" t="b">
        <f t="shared" si="31"/>
        <v>0</v>
      </c>
      <c r="BH31" s="25">
        <f t="shared" si="32"/>
        <v>0</v>
      </c>
      <c r="BI31" s="13">
        <f t="shared" si="33"/>
        <v>0</v>
      </c>
      <c r="BJ31" s="25">
        <f t="shared" si="34"/>
        <v>0</v>
      </c>
      <c r="BK31" s="13">
        <f t="shared" si="35"/>
        <v>0</v>
      </c>
      <c r="BL31" s="124" t="str">
        <f>VLOOKUP(AE31,AF28:AK33,2,0)</f>
        <v>RODEZ 1</v>
      </c>
      <c r="BM31" s="125"/>
      <c r="BN31" s="125"/>
      <c r="BO31" s="125"/>
      <c r="BP31" s="125"/>
      <c r="BQ31" s="27">
        <f>VLOOKUP(BL31,AG28:AV33,16,0)</f>
        <v>0</v>
      </c>
      <c r="BR31" s="11">
        <f>RANK(BQ31,BQ28:BQ33)</f>
        <v>1</v>
      </c>
      <c r="BS31" s="125" t="str">
        <f t="shared" si="36"/>
        <v>RODEZ 1</v>
      </c>
      <c r="BT31" s="125"/>
      <c r="BU31" s="125"/>
      <c r="BV31" s="125"/>
      <c r="BW31" s="12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</row>
    <row r="32" spans="1:2055">
      <c r="A32" s="65" t="s">
        <v>58</v>
      </c>
      <c r="B32" s="94" t="s">
        <v>35</v>
      </c>
      <c r="C32" s="175" t="str">
        <f>AG29</f>
        <v>DRUELLE</v>
      </c>
      <c r="D32" s="176"/>
      <c r="E32" s="176"/>
      <c r="F32" s="176"/>
      <c r="G32" s="176"/>
      <c r="H32" s="66"/>
      <c r="I32" s="66"/>
      <c r="J32" s="176" t="str">
        <f>AG31</f>
        <v>RODEZ 1</v>
      </c>
      <c r="K32" s="176"/>
      <c r="L32" s="176"/>
      <c r="M32" s="176"/>
      <c r="N32" s="177"/>
      <c r="O32" s="69"/>
      <c r="P32" s="131" t="str">
        <f>VLOOKUP(AE32,AF28:AK33,2,0)</f>
        <v>RODEZ 3</v>
      </c>
      <c r="Q32" s="132"/>
      <c r="R32" s="132"/>
      <c r="S32" s="132"/>
      <c r="T32" s="133"/>
      <c r="U32" s="53">
        <f t="shared" si="37"/>
        <v>1</v>
      </c>
      <c r="V32" s="54">
        <f>VLOOKUP(P32,AG28:AU33,8,0)</f>
        <v>0</v>
      </c>
      <c r="W32" s="55">
        <f>VLOOKUP(P32,AG28:AU33,9,0)</f>
        <v>0</v>
      </c>
      <c r="X32" s="56">
        <f>VLOOKUP(P32,AG28:AU33,10,0)</f>
        <v>0</v>
      </c>
      <c r="Y32" s="56">
        <f>VLOOKUP(P32,AG28:AU33,11,0)</f>
        <v>0</v>
      </c>
      <c r="Z32" s="56">
        <f>VLOOKUP(P32,AG28:AU33,12,0)</f>
        <v>0</v>
      </c>
      <c r="AA32" s="56">
        <f>VLOOKUP(P32,AG28:AU33,13,0)</f>
        <v>0</v>
      </c>
      <c r="AB32" s="56">
        <f>VLOOKUP(P32,AG28:AU33,14,0)</f>
        <v>0</v>
      </c>
      <c r="AC32" s="57">
        <f>VLOOKUP(P32,AG28:AU33,15,0)</f>
        <v>0</v>
      </c>
      <c r="AD32" s="69"/>
      <c r="AE32" s="12">
        <v>5</v>
      </c>
      <c r="AF32" s="13">
        <f t="shared" si="19"/>
        <v>5</v>
      </c>
      <c r="AG32" s="122" t="str">
        <f>'Equipes U7'!A15</f>
        <v>RODEZ 3</v>
      </c>
      <c r="AH32" s="123"/>
      <c r="AI32" s="123"/>
      <c r="AJ32" s="123"/>
      <c r="AK32" s="123"/>
      <c r="AL32" s="11">
        <f>RANK(AV32,AV28:AV33)</f>
        <v>1</v>
      </c>
      <c r="AM32" s="11">
        <f>RANK(AW32,AW28:AW33)</f>
        <v>5</v>
      </c>
      <c r="AN32" s="11">
        <f>SUMPRODUCT((C28:G42=AG32)*(AX28:AX42))+SUMPRODUCT((J28:N42=AG32)*(AY28:AY42))</f>
        <v>0</v>
      </c>
      <c r="AO32" s="11">
        <f>SUMPRODUCT((C28:G42=AG32)*(AZ28:AZ42))+SUMPRODUCT((J28:N42=AG32)*(BA28:BA42))</f>
        <v>0</v>
      </c>
      <c r="AP32" s="11">
        <f>SUMPRODUCT((C28:G42=AG32)*(BB28:BB42))+SUMPRODUCT((J28:N42=AG32)*(BC28:BC42))</f>
        <v>0</v>
      </c>
      <c r="AQ32" s="11">
        <f>SUMPRODUCT((C28:G42=AG32)*(BD28:BD42))+SUMPRODUCT((J28:N42=AG32)*(BE28:BE42))</f>
        <v>0</v>
      </c>
      <c r="AR32" s="11">
        <f>SUMPRODUCT((C28:G42=AG32)*(BF28:BF42))+SUMPRODUCT((J28:N42=AG32)*(BG28:BG42))</f>
        <v>0</v>
      </c>
      <c r="AS32" s="11">
        <f>SUMPRODUCT((C28:G42=AG32)*(BH28:BH42))+SUMPRODUCT((J28:N42=AG32)*(BI28:BI42))</f>
        <v>0</v>
      </c>
      <c r="AT32" s="11">
        <f>SUMPRODUCT((C28:G42=AG32)*(BJ28:BJ42))+SUMPRODUCT((J28:N42=AG32)*(BK28:BK42))</f>
        <v>0</v>
      </c>
      <c r="AU32" s="13">
        <f t="shared" si="20"/>
        <v>0</v>
      </c>
      <c r="AV32" s="39">
        <f t="shared" si="21"/>
        <v>0</v>
      </c>
      <c r="AW32" s="33">
        <f>AV32+0.0000002</f>
        <v>1.9999999999999999E-7</v>
      </c>
      <c r="AX32" s="12">
        <f t="shared" si="22"/>
        <v>0</v>
      </c>
      <c r="AY32" s="13">
        <f t="shared" si="23"/>
        <v>0</v>
      </c>
      <c r="AZ32" s="25">
        <f t="shared" si="24"/>
        <v>0</v>
      </c>
      <c r="BA32" s="13">
        <f t="shared" si="25"/>
        <v>0</v>
      </c>
      <c r="BB32" s="25" t="b">
        <f t="shared" si="26"/>
        <v>0</v>
      </c>
      <c r="BC32" s="13" t="b">
        <f t="shared" si="27"/>
        <v>0</v>
      </c>
      <c r="BD32" s="25" t="b">
        <f t="shared" si="28"/>
        <v>0</v>
      </c>
      <c r="BE32" s="13" t="b">
        <f t="shared" si="29"/>
        <v>0</v>
      </c>
      <c r="BF32" s="25" t="b">
        <f t="shared" si="30"/>
        <v>0</v>
      </c>
      <c r="BG32" s="13" t="b">
        <f t="shared" si="31"/>
        <v>0</v>
      </c>
      <c r="BH32" s="25">
        <f t="shared" si="32"/>
        <v>0</v>
      </c>
      <c r="BI32" s="13">
        <f t="shared" si="33"/>
        <v>0</v>
      </c>
      <c r="BJ32" s="25">
        <f t="shared" si="34"/>
        <v>0</v>
      </c>
      <c r="BK32" s="13">
        <f t="shared" si="35"/>
        <v>0</v>
      </c>
      <c r="BL32" s="124" t="str">
        <f>VLOOKUP(AE32,AF28:AK33,2,0)</f>
        <v>RODEZ 3</v>
      </c>
      <c r="BM32" s="125"/>
      <c r="BN32" s="125"/>
      <c r="BO32" s="125"/>
      <c r="BP32" s="125"/>
      <c r="BQ32" s="27">
        <f>VLOOKUP(BL32,AG28:AV33,16,0)</f>
        <v>0</v>
      </c>
      <c r="BR32" s="11">
        <f>RANK(BQ32,BQ28:BQ33)</f>
        <v>1</v>
      </c>
      <c r="BS32" s="125" t="str">
        <f t="shared" si="36"/>
        <v>RODEZ 3</v>
      </c>
      <c r="BT32" s="125"/>
      <c r="BU32" s="125"/>
      <c r="BV32" s="125"/>
      <c r="BW32" s="12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</row>
    <row r="33" spans="1:2055" ht="15.75" thickBot="1">
      <c r="A33" s="86" t="s">
        <v>59</v>
      </c>
      <c r="B33" s="95" t="s">
        <v>35</v>
      </c>
      <c r="C33" s="187" t="str">
        <f>AG30</f>
        <v>OUEST AVEYRON</v>
      </c>
      <c r="D33" s="188"/>
      <c r="E33" s="188"/>
      <c r="F33" s="188"/>
      <c r="G33" s="188"/>
      <c r="H33" s="91"/>
      <c r="I33" s="91"/>
      <c r="J33" s="188" t="str">
        <f>AG33</f>
        <v>LUC 2</v>
      </c>
      <c r="K33" s="188"/>
      <c r="L33" s="188"/>
      <c r="M33" s="188"/>
      <c r="N33" s="189"/>
      <c r="O33" s="69"/>
      <c r="P33" s="134" t="str">
        <f>VLOOKUP(AE33,AF28:AK33,2,0)</f>
        <v>LUC 2</v>
      </c>
      <c r="Q33" s="135"/>
      <c r="R33" s="135"/>
      <c r="S33" s="135"/>
      <c r="T33" s="136"/>
      <c r="U33" s="58">
        <f t="shared" si="37"/>
        <v>1</v>
      </c>
      <c r="V33" s="59">
        <f>VLOOKUP(P33,AG28:AU33,8,0)</f>
        <v>0</v>
      </c>
      <c r="W33" s="60">
        <f>VLOOKUP(P33,AG28:AU33,9,0)</f>
        <v>0</v>
      </c>
      <c r="X33" s="61">
        <f>VLOOKUP(P33,AG28:AU33,10,0)</f>
        <v>0</v>
      </c>
      <c r="Y33" s="61">
        <f>VLOOKUP(P33,AG28:AU33,11,0)</f>
        <v>0</v>
      </c>
      <c r="Z33" s="61">
        <f>VLOOKUP(P33,AG28:AU33,12,0)</f>
        <v>0</v>
      </c>
      <c r="AA33" s="61">
        <f>VLOOKUP(P33,AG28:AU33,13,0)</f>
        <v>0</v>
      </c>
      <c r="AB33" s="61">
        <f>VLOOKUP(P33,AG28:AU33,14,0)</f>
        <v>0</v>
      </c>
      <c r="AC33" s="62">
        <f>VLOOKUP(P33,AG28:AU33,15,0)</f>
        <v>0</v>
      </c>
      <c r="AD33" s="69"/>
      <c r="AE33" s="14">
        <v>6</v>
      </c>
      <c r="AF33" s="16">
        <f t="shared" si="19"/>
        <v>6</v>
      </c>
      <c r="AG33" s="126" t="str">
        <f>'Equipes U7'!A16</f>
        <v>LUC 2</v>
      </c>
      <c r="AH33" s="127"/>
      <c r="AI33" s="127"/>
      <c r="AJ33" s="127"/>
      <c r="AK33" s="127"/>
      <c r="AL33" s="15">
        <f>RANK(AV33,AV28:AV33)</f>
        <v>1</v>
      </c>
      <c r="AM33" s="15">
        <f>RANK(AW33,AW28:AW33)</f>
        <v>6</v>
      </c>
      <c r="AN33" s="15">
        <f>SUMPRODUCT((C28:G42=AG33)*(AX28:AX42))+SUMPRODUCT((J28:N42=AG33)*(AY28:AY42))</f>
        <v>0</v>
      </c>
      <c r="AO33" s="15">
        <f>SUMPRODUCT((C28:G42=AG33)*(AZ28:AZ42))+SUMPRODUCT((J28:N42=AG33)*(BA28:BA42))</f>
        <v>0</v>
      </c>
      <c r="AP33" s="15">
        <f>SUMPRODUCT((C28:G42=AG33)*(BB28:BB42))+SUMPRODUCT((J28:N42=AG33)*(BC28:BC42))</f>
        <v>0</v>
      </c>
      <c r="AQ33" s="15">
        <f>SUMPRODUCT((C28:G42=AG33)*(BD28:BD42))+SUMPRODUCT((J28:N42=AG33)*(BE28:BE42))</f>
        <v>0</v>
      </c>
      <c r="AR33" s="15">
        <f>SUMPRODUCT((C28:G42=AG33)*(BF28:BF42))+SUMPRODUCT((J28:N42=AG33)*(BG28:BG42))</f>
        <v>0</v>
      </c>
      <c r="AS33" s="15">
        <f>SUMPRODUCT((C28:G42=AG33)*(BH28:BH42))+SUMPRODUCT((J28:N42=AG33)*(BI28:BI42))</f>
        <v>0</v>
      </c>
      <c r="AT33" s="15">
        <f>SUMPRODUCT((C28:G42=AG33)*(BJ28:BJ42))+SUMPRODUCT((J28:N42=AG33)*(BK28:BK42))</f>
        <v>0</v>
      </c>
      <c r="AU33" s="16">
        <f t="shared" si="20"/>
        <v>0</v>
      </c>
      <c r="AV33" s="40">
        <f t="shared" si="21"/>
        <v>0</v>
      </c>
      <c r="AW33" s="34">
        <f>AV33+0.0000001</f>
        <v>9.9999999999999995E-8</v>
      </c>
      <c r="AX33" s="12">
        <f t="shared" si="22"/>
        <v>0</v>
      </c>
      <c r="AY33" s="13">
        <f t="shared" si="23"/>
        <v>0</v>
      </c>
      <c r="AZ33" s="25">
        <f t="shared" si="24"/>
        <v>0</v>
      </c>
      <c r="BA33" s="13">
        <f t="shared" si="25"/>
        <v>0</v>
      </c>
      <c r="BB33" s="25" t="b">
        <f t="shared" si="26"/>
        <v>0</v>
      </c>
      <c r="BC33" s="13" t="b">
        <f t="shared" si="27"/>
        <v>0</v>
      </c>
      <c r="BD33" s="25" t="b">
        <f t="shared" si="28"/>
        <v>0</v>
      </c>
      <c r="BE33" s="13" t="b">
        <f t="shared" si="29"/>
        <v>0</v>
      </c>
      <c r="BF33" s="25" t="b">
        <f t="shared" si="30"/>
        <v>0</v>
      </c>
      <c r="BG33" s="13" t="b">
        <f t="shared" si="31"/>
        <v>0</v>
      </c>
      <c r="BH33" s="25">
        <f t="shared" si="32"/>
        <v>0</v>
      </c>
      <c r="BI33" s="13">
        <f t="shared" si="33"/>
        <v>0</v>
      </c>
      <c r="BJ33" s="25">
        <f t="shared" si="34"/>
        <v>0</v>
      </c>
      <c r="BK33" s="13">
        <f t="shared" si="35"/>
        <v>0</v>
      </c>
      <c r="BL33" s="126" t="str">
        <f>VLOOKUP(AE33,AF28:AK33,2,0)</f>
        <v>LUC 2</v>
      </c>
      <c r="BM33" s="127"/>
      <c r="BN33" s="127"/>
      <c r="BO33" s="127"/>
      <c r="BP33" s="127"/>
      <c r="BQ33" s="28">
        <f>VLOOKUP(BL33,AG28:AV33,16,0)</f>
        <v>0</v>
      </c>
      <c r="BR33" s="15">
        <f>RANK(BQ33,BQ28:BQ33)</f>
        <v>1</v>
      </c>
      <c r="BS33" s="127" t="str">
        <f t="shared" si="36"/>
        <v>LUC 2</v>
      </c>
      <c r="BT33" s="127"/>
      <c r="BU33" s="127"/>
      <c r="BV33" s="127"/>
      <c r="BW33" s="130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</row>
    <row r="34" spans="1:2055">
      <c r="A34" s="99" t="s">
        <v>57</v>
      </c>
      <c r="B34" s="96" t="s">
        <v>36</v>
      </c>
      <c r="C34" s="159" t="str">
        <f>AG28</f>
        <v>COMTAL 2</v>
      </c>
      <c r="D34" s="160"/>
      <c r="E34" s="160"/>
      <c r="F34" s="160"/>
      <c r="G34" s="160"/>
      <c r="H34" s="88"/>
      <c r="I34" s="88"/>
      <c r="J34" s="160" t="str">
        <f>AG31</f>
        <v>RODEZ 1</v>
      </c>
      <c r="K34" s="160"/>
      <c r="L34" s="160"/>
      <c r="M34" s="160"/>
      <c r="N34" s="161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0"/>
      <c r="AX34" s="12">
        <f t="shared" si="22"/>
        <v>0</v>
      </c>
      <c r="AY34" s="13">
        <f t="shared" si="23"/>
        <v>0</v>
      </c>
      <c r="AZ34" s="25">
        <f t="shared" si="24"/>
        <v>0</v>
      </c>
      <c r="BA34" s="13">
        <f t="shared" si="25"/>
        <v>0</v>
      </c>
      <c r="BB34" s="25" t="b">
        <f t="shared" si="26"/>
        <v>0</v>
      </c>
      <c r="BC34" s="13" t="b">
        <f t="shared" si="27"/>
        <v>0</v>
      </c>
      <c r="BD34" s="25" t="b">
        <f t="shared" si="28"/>
        <v>0</v>
      </c>
      <c r="BE34" s="13" t="b">
        <f t="shared" si="29"/>
        <v>0</v>
      </c>
      <c r="BF34" s="25" t="b">
        <f t="shared" si="30"/>
        <v>0</v>
      </c>
      <c r="BG34" s="13" t="b">
        <f t="shared" si="31"/>
        <v>0</v>
      </c>
      <c r="BH34" s="25">
        <f t="shared" si="32"/>
        <v>0</v>
      </c>
      <c r="BI34" s="13">
        <f t="shared" si="33"/>
        <v>0</v>
      </c>
      <c r="BJ34" s="25">
        <f t="shared" si="34"/>
        <v>0</v>
      </c>
      <c r="BK34" s="13">
        <f t="shared" si="35"/>
        <v>0</v>
      </c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</row>
    <row r="35" spans="1:2055">
      <c r="A35" s="65" t="s">
        <v>58</v>
      </c>
      <c r="B35" s="94" t="s">
        <v>36</v>
      </c>
      <c r="C35" s="175" t="str">
        <f>AG29</f>
        <v>DRUELLE</v>
      </c>
      <c r="D35" s="176"/>
      <c r="E35" s="176"/>
      <c r="F35" s="176"/>
      <c r="G35" s="176"/>
      <c r="H35" s="66"/>
      <c r="I35" s="66"/>
      <c r="J35" s="176" t="str">
        <f>AG33</f>
        <v>LUC 2</v>
      </c>
      <c r="K35" s="176"/>
      <c r="L35" s="176"/>
      <c r="M35" s="176"/>
      <c r="N35" s="177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  <c r="AX35" s="12">
        <f t="shared" si="22"/>
        <v>0</v>
      </c>
      <c r="AY35" s="13">
        <f t="shared" si="23"/>
        <v>0</v>
      </c>
      <c r="AZ35" s="25">
        <f t="shared" si="24"/>
        <v>0</v>
      </c>
      <c r="BA35" s="13">
        <f t="shared" si="25"/>
        <v>0</v>
      </c>
      <c r="BB35" s="25" t="b">
        <f t="shared" si="26"/>
        <v>0</v>
      </c>
      <c r="BC35" s="13" t="b">
        <f t="shared" si="27"/>
        <v>0</v>
      </c>
      <c r="BD35" s="25" t="b">
        <f t="shared" si="28"/>
        <v>0</v>
      </c>
      <c r="BE35" s="13" t="b">
        <f t="shared" si="29"/>
        <v>0</v>
      </c>
      <c r="BF35" s="25" t="b">
        <f t="shared" si="30"/>
        <v>0</v>
      </c>
      <c r="BG35" s="13" t="b">
        <f t="shared" si="31"/>
        <v>0</v>
      </c>
      <c r="BH35" s="25">
        <f t="shared" si="32"/>
        <v>0</v>
      </c>
      <c r="BI35" s="13">
        <f t="shared" si="33"/>
        <v>0</v>
      </c>
      <c r="BJ35" s="25">
        <f t="shared" si="34"/>
        <v>0</v>
      </c>
      <c r="BK35" s="13">
        <f t="shared" si="35"/>
        <v>0</v>
      </c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</row>
    <row r="36" spans="1:2055" ht="15.75" thickBot="1">
      <c r="A36" s="68" t="s">
        <v>59</v>
      </c>
      <c r="B36" s="97" t="s">
        <v>36</v>
      </c>
      <c r="C36" s="184" t="str">
        <f>AG30</f>
        <v>OUEST AVEYRON</v>
      </c>
      <c r="D36" s="185"/>
      <c r="E36" s="185"/>
      <c r="F36" s="185"/>
      <c r="G36" s="185"/>
      <c r="H36" s="87"/>
      <c r="I36" s="87"/>
      <c r="J36" s="185" t="str">
        <f>AG32</f>
        <v>RODEZ 3</v>
      </c>
      <c r="K36" s="185"/>
      <c r="L36" s="185"/>
      <c r="M36" s="185"/>
      <c r="N36" s="186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  <c r="AX36" s="12">
        <f t="shared" si="22"/>
        <v>0</v>
      </c>
      <c r="AY36" s="13">
        <f t="shared" si="23"/>
        <v>0</v>
      </c>
      <c r="AZ36" s="25">
        <f t="shared" si="24"/>
        <v>0</v>
      </c>
      <c r="BA36" s="13">
        <f t="shared" si="25"/>
        <v>0</v>
      </c>
      <c r="BB36" s="25" t="b">
        <f t="shared" si="26"/>
        <v>0</v>
      </c>
      <c r="BC36" s="13" t="b">
        <f t="shared" si="27"/>
        <v>0</v>
      </c>
      <c r="BD36" s="25" t="b">
        <f t="shared" si="28"/>
        <v>0</v>
      </c>
      <c r="BE36" s="13" t="b">
        <f t="shared" si="29"/>
        <v>0</v>
      </c>
      <c r="BF36" s="25" t="b">
        <f t="shared" si="30"/>
        <v>0</v>
      </c>
      <c r="BG36" s="13" t="b">
        <f t="shared" si="31"/>
        <v>0</v>
      </c>
      <c r="BH36" s="25">
        <f t="shared" si="32"/>
        <v>0</v>
      </c>
      <c r="BI36" s="13">
        <f t="shared" si="33"/>
        <v>0</v>
      </c>
      <c r="BJ36" s="25">
        <f t="shared" si="34"/>
        <v>0</v>
      </c>
      <c r="BK36" s="13">
        <f t="shared" si="35"/>
        <v>0</v>
      </c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</row>
    <row r="37" spans="1:2055">
      <c r="A37" s="63" t="s">
        <v>57</v>
      </c>
      <c r="B37" s="93" t="s">
        <v>37</v>
      </c>
      <c r="C37" s="181" t="str">
        <f>AG28</f>
        <v>COMTAL 2</v>
      </c>
      <c r="D37" s="182"/>
      <c r="E37" s="182"/>
      <c r="F37" s="182"/>
      <c r="G37" s="182"/>
      <c r="H37" s="90"/>
      <c r="I37" s="90"/>
      <c r="J37" s="182" t="str">
        <f>AG33</f>
        <v>LUC 2</v>
      </c>
      <c r="K37" s="182"/>
      <c r="L37" s="182"/>
      <c r="M37" s="182"/>
      <c r="N37" s="183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70"/>
      <c r="AX37" s="12">
        <f t="shared" si="22"/>
        <v>0</v>
      </c>
      <c r="AY37" s="13">
        <f t="shared" si="23"/>
        <v>0</v>
      </c>
      <c r="AZ37" s="25">
        <f t="shared" si="24"/>
        <v>0</v>
      </c>
      <c r="BA37" s="13">
        <f t="shared" si="25"/>
        <v>0</v>
      </c>
      <c r="BB37" s="25" t="b">
        <f t="shared" si="26"/>
        <v>0</v>
      </c>
      <c r="BC37" s="13" t="b">
        <f t="shared" si="27"/>
        <v>0</v>
      </c>
      <c r="BD37" s="25" t="b">
        <f t="shared" si="28"/>
        <v>0</v>
      </c>
      <c r="BE37" s="13" t="b">
        <f t="shared" si="29"/>
        <v>0</v>
      </c>
      <c r="BF37" s="25" t="b">
        <f t="shared" si="30"/>
        <v>0</v>
      </c>
      <c r="BG37" s="13" t="b">
        <f t="shared" si="31"/>
        <v>0</v>
      </c>
      <c r="BH37" s="25">
        <f t="shared" si="32"/>
        <v>0</v>
      </c>
      <c r="BI37" s="13">
        <f t="shared" si="33"/>
        <v>0</v>
      </c>
      <c r="BJ37" s="25">
        <f t="shared" si="34"/>
        <v>0</v>
      </c>
      <c r="BK37" s="13">
        <f t="shared" si="35"/>
        <v>0</v>
      </c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</row>
    <row r="38" spans="1:2055">
      <c r="A38" s="65" t="s">
        <v>58</v>
      </c>
      <c r="B38" s="94" t="s">
        <v>37</v>
      </c>
      <c r="C38" s="175" t="str">
        <f>AG29</f>
        <v>DRUELLE</v>
      </c>
      <c r="D38" s="176"/>
      <c r="E38" s="176"/>
      <c r="F38" s="176"/>
      <c r="G38" s="176"/>
      <c r="H38" s="66"/>
      <c r="I38" s="66"/>
      <c r="J38" s="176" t="str">
        <f>AG30</f>
        <v>OUEST AVEYRON</v>
      </c>
      <c r="K38" s="176"/>
      <c r="L38" s="176"/>
      <c r="M38" s="176"/>
      <c r="N38" s="177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70"/>
      <c r="AX38" s="12">
        <f t="shared" si="22"/>
        <v>0</v>
      </c>
      <c r="AY38" s="13">
        <f t="shared" si="23"/>
        <v>0</v>
      </c>
      <c r="AZ38" s="25">
        <f t="shared" si="24"/>
        <v>0</v>
      </c>
      <c r="BA38" s="13">
        <f t="shared" si="25"/>
        <v>0</v>
      </c>
      <c r="BB38" s="25" t="b">
        <f t="shared" si="26"/>
        <v>0</v>
      </c>
      <c r="BC38" s="13" t="b">
        <f t="shared" si="27"/>
        <v>0</v>
      </c>
      <c r="BD38" s="25" t="b">
        <f t="shared" si="28"/>
        <v>0</v>
      </c>
      <c r="BE38" s="13" t="b">
        <f t="shared" si="29"/>
        <v>0</v>
      </c>
      <c r="BF38" s="25" t="b">
        <f t="shared" si="30"/>
        <v>0</v>
      </c>
      <c r="BG38" s="13" t="b">
        <f t="shared" si="31"/>
        <v>0</v>
      </c>
      <c r="BH38" s="25">
        <f t="shared" si="32"/>
        <v>0</v>
      </c>
      <c r="BI38" s="13">
        <f t="shared" si="33"/>
        <v>0</v>
      </c>
      <c r="BJ38" s="25">
        <f t="shared" si="34"/>
        <v>0</v>
      </c>
      <c r="BK38" s="13">
        <f t="shared" si="35"/>
        <v>0</v>
      </c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</row>
    <row r="39" spans="1:2055" ht="15.75" thickBot="1">
      <c r="A39" s="68" t="s">
        <v>59</v>
      </c>
      <c r="B39" s="95" t="s">
        <v>37</v>
      </c>
      <c r="C39" s="187" t="str">
        <f>AG31</f>
        <v>RODEZ 1</v>
      </c>
      <c r="D39" s="188"/>
      <c r="E39" s="188"/>
      <c r="F39" s="188"/>
      <c r="G39" s="188"/>
      <c r="H39" s="91"/>
      <c r="I39" s="91"/>
      <c r="J39" s="188" t="str">
        <f>AG32</f>
        <v>RODEZ 3</v>
      </c>
      <c r="K39" s="188"/>
      <c r="L39" s="188"/>
      <c r="M39" s="188"/>
      <c r="N39" s="18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70"/>
      <c r="AX39" s="12">
        <f t="shared" si="22"/>
        <v>0</v>
      </c>
      <c r="AY39" s="13">
        <f t="shared" si="23"/>
        <v>0</v>
      </c>
      <c r="AZ39" s="25">
        <f t="shared" si="24"/>
        <v>0</v>
      </c>
      <c r="BA39" s="13">
        <f t="shared" si="25"/>
        <v>0</v>
      </c>
      <c r="BB39" s="25" t="b">
        <f t="shared" si="26"/>
        <v>0</v>
      </c>
      <c r="BC39" s="13" t="b">
        <f t="shared" si="27"/>
        <v>0</v>
      </c>
      <c r="BD39" s="25" t="b">
        <f t="shared" si="28"/>
        <v>0</v>
      </c>
      <c r="BE39" s="13" t="b">
        <f t="shared" si="29"/>
        <v>0</v>
      </c>
      <c r="BF39" s="25" t="b">
        <f t="shared" si="30"/>
        <v>0</v>
      </c>
      <c r="BG39" s="13" t="b">
        <f t="shared" si="31"/>
        <v>0</v>
      </c>
      <c r="BH39" s="25">
        <f t="shared" si="32"/>
        <v>0</v>
      </c>
      <c r="BI39" s="13">
        <f t="shared" si="33"/>
        <v>0</v>
      </c>
      <c r="BJ39" s="25">
        <f t="shared" si="34"/>
        <v>0</v>
      </c>
      <c r="BK39" s="13">
        <f t="shared" si="35"/>
        <v>0</v>
      </c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</row>
    <row r="40" spans="1:2055">
      <c r="A40" s="63" t="s">
        <v>57</v>
      </c>
      <c r="B40" s="96" t="s">
        <v>39</v>
      </c>
      <c r="C40" s="159" t="str">
        <f>AG29</f>
        <v>DRUELLE</v>
      </c>
      <c r="D40" s="160"/>
      <c r="E40" s="160"/>
      <c r="F40" s="160"/>
      <c r="G40" s="160"/>
      <c r="H40" s="88"/>
      <c r="I40" s="88"/>
      <c r="J40" s="160" t="str">
        <f>AG32</f>
        <v>RODEZ 3</v>
      </c>
      <c r="K40" s="160"/>
      <c r="L40" s="160"/>
      <c r="M40" s="160"/>
      <c r="N40" s="161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70"/>
      <c r="AX40" s="12">
        <f t="shared" si="22"/>
        <v>0</v>
      </c>
      <c r="AY40" s="13">
        <f t="shared" si="23"/>
        <v>0</v>
      </c>
      <c r="AZ40" s="25">
        <f t="shared" si="24"/>
        <v>0</v>
      </c>
      <c r="BA40" s="13">
        <f t="shared" si="25"/>
        <v>0</v>
      </c>
      <c r="BB40" s="25" t="b">
        <f t="shared" si="26"/>
        <v>0</v>
      </c>
      <c r="BC40" s="13" t="b">
        <f t="shared" si="27"/>
        <v>0</v>
      </c>
      <c r="BD40" s="25" t="b">
        <f t="shared" si="28"/>
        <v>0</v>
      </c>
      <c r="BE40" s="13" t="b">
        <f t="shared" si="29"/>
        <v>0</v>
      </c>
      <c r="BF40" s="25" t="b">
        <f t="shared" si="30"/>
        <v>0</v>
      </c>
      <c r="BG40" s="13" t="b">
        <f t="shared" si="31"/>
        <v>0</v>
      </c>
      <c r="BH40" s="25">
        <f t="shared" si="32"/>
        <v>0</v>
      </c>
      <c r="BI40" s="13">
        <f t="shared" si="33"/>
        <v>0</v>
      </c>
      <c r="BJ40" s="25">
        <f t="shared" si="34"/>
        <v>0</v>
      </c>
      <c r="BK40" s="13">
        <f t="shared" si="35"/>
        <v>0</v>
      </c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</row>
    <row r="41" spans="1:2055">
      <c r="A41" s="65" t="s">
        <v>58</v>
      </c>
      <c r="B41" s="94" t="s">
        <v>39</v>
      </c>
      <c r="C41" s="175" t="str">
        <f>AG28</f>
        <v>COMTAL 2</v>
      </c>
      <c r="D41" s="176"/>
      <c r="E41" s="176"/>
      <c r="F41" s="176"/>
      <c r="G41" s="176"/>
      <c r="H41" s="66"/>
      <c r="I41" s="66"/>
      <c r="J41" s="176" t="str">
        <f>AG30</f>
        <v>OUEST AVEYRON</v>
      </c>
      <c r="K41" s="176"/>
      <c r="L41" s="176"/>
      <c r="M41" s="176"/>
      <c r="N41" s="177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70"/>
      <c r="AX41" s="12">
        <f t="shared" si="22"/>
        <v>0</v>
      </c>
      <c r="AY41" s="13">
        <f t="shared" si="23"/>
        <v>0</v>
      </c>
      <c r="AZ41" s="25">
        <f t="shared" si="24"/>
        <v>0</v>
      </c>
      <c r="BA41" s="13">
        <f t="shared" si="25"/>
        <v>0</v>
      </c>
      <c r="BB41" s="25" t="b">
        <f t="shared" si="26"/>
        <v>0</v>
      </c>
      <c r="BC41" s="13" t="b">
        <f t="shared" si="27"/>
        <v>0</v>
      </c>
      <c r="BD41" s="25" t="b">
        <f t="shared" si="28"/>
        <v>0</v>
      </c>
      <c r="BE41" s="13" t="b">
        <f t="shared" si="29"/>
        <v>0</v>
      </c>
      <c r="BF41" s="25" t="b">
        <f t="shared" si="30"/>
        <v>0</v>
      </c>
      <c r="BG41" s="13" t="b">
        <f t="shared" si="31"/>
        <v>0</v>
      </c>
      <c r="BH41" s="25">
        <f t="shared" si="32"/>
        <v>0</v>
      </c>
      <c r="BI41" s="13">
        <f t="shared" si="33"/>
        <v>0</v>
      </c>
      <c r="BJ41" s="25">
        <f t="shared" si="34"/>
        <v>0</v>
      </c>
      <c r="BK41" s="13">
        <f t="shared" si="35"/>
        <v>0</v>
      </c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</row>
    <row r="42" spans="1:2055" ht="15.75" thickBot="1">
      <c r="A42" s="68" t="s">
        <v>59</v>
      </c>
      <c r="B42" s="98" t="s">
        <v>39</v>
      </c>
      <c r="C42" s="190" t="str">
        <f>AG31</f>
        <v>RODEZ 1</v>
      </c>
      <c r="D42" s="191"/>
      <c r="E42" s="191"/>
      <c r="F42" s="191"/>
      <c r="G42" s="191"/>
      <c r="H42" s="67"/>
      <c r="I42" s="67"/>
      <c r="J42" s="191" t="str">
        <f>AG33</f>
        <v>LUC 2</v>
      </c>
      <c r="K42" s="191"/>
      <c r="L42" s="191"/>
      <c r="M42" s="191"/>
      <c r="N42" s="192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70"/>
      <c r="AX42" s="14">
        <f t="shared" si="22"/>
        <v>0</v>
      </c>
      <c r="AY42" s="16">
        <f t="shared" si="23"/>
        <v>0</v>
      </c>
      <c r="AZ42" s="26">
        <f t="shared" si="24"/>
        <v>0</v>
      </c>
      <c r="BA42" s="16">
        <f t="shared" si="25"/>
        <v>0</v>
      </c>
      <c r="BB42" s="26" t="b">
        <f t="shared" si="26"/>
        <v>0</v>
      </c>
      <c r="BC42" s="16" t="b">
        <f t="shared" si="27"/>
        <v>0</v>
      </c>
      <c r="BD42" s="26" t="b">
        <f t="shared" si="28"/>
        <v>0</v>
      </c>
      <c r="BE42" s="16" t="b">
        <f t="shared" si="29"/>
        <v>0</v>
      </c>
      <c r="BF42" s="26" t="b">
        <f t="shared" si="30"/>
        <v>0</v>
      </c>
      <c r="BG42" s="16" t="b">
        <f t="shared" si="31"/>
        <v>0</v>
      </c>
      <c r="BH42" s="26">
        <f t="shared" si="32"/>
        <v>0</v>
      </c>
      <c r="BI42" s="16">
        <f t="shared" si="33"/>
        <v>0</v>
      </c>
      <c r="BJ42" s="26">
        <f t="shared" si="34"/>
        <v>0</v>
      </c>
      <c r="BK42" s="16">
        <f t="shared" si="35"/>
        <v>0</v>
      </c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</row>
    <row r="43" spans="1:205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</row>
    <row r="44" spans="1:205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</row>
    <row r="45" spans="1:2055"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2055"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2055"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1:2055"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50:63"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</row>
    <row r="50" spans="50:63"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50:63"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</row>
    <row r="52" spans="50:63"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50:63"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</row>
    <row r="54" spans="50:63"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</row>
    <row r="55" spans="50:63"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50:63"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50:63"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50:63"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50:63"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50:63"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50:63"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50:63"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50:63"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</row>
    <row r="64" spans="50:63"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</row>
    <row r="65" spans="50:63"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</row>
    <row r="66" spans="50:63"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50:63"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50:63"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50:63"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50:63"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50:63"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50:63"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50:63"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50:63"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  <row r="75" spans="50:63"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</row>
    <row r="76" spans="50:63"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</row>
    <row r="77" spans="50:63"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50:63"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50:63"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</row>
    <row r="80" spans="50:63"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</row>
    <row r="81" spans="50:63"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</row>
    <row r="82" spans="50:63"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</row>
    <row r="83" spans="50:63"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</row>
    <row r="84" spans="50:63"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</row>
    <row r="85" spans="50:63"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</row>
    <row r="86" spans="50:63"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</row>
    <row r="87" spans="50:63"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</row>
    <row r="88" spans="50:63"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</row>
    <row r="89" spans="50:63"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</row>
    <row r="90" spans="50:63"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</row>
    <row r="91" spans="50:63"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</row>
    <row r="92" spans="50:63"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</row>
    <row r="93" spans="50:63"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</row>
    <row r="94" spans="50:63"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</row>
    <row r="95" spans="50:63"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</row>
    <row r="96" spans="50:63"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</row>
    <row r="97" spans="50:63"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</row>
    <row r="98" spans="50:63"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</row>
    <row r="99" spans="50:63"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</row>
    <row r="100" spans="50:63"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</row>
    <row r="101" spans="50:63"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</row>
    <row r="102" spans="50:63"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</row>
    <row r="103" spans="50:63"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</row>
    <row r="104" spans="50:63"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</row>
    <row r="105" spans="50:63"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</row>
    <row r="106" spans="50:63"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</row>
    <row r="107" spans="50:63"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</row>
    <row r="108" spans="50:63"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</row>
    <row r="109" spans="50:63"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</row>
    <row r="110" spans="50:63"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</row>
    <row r="111" spans="50:63"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</row>
    <row r="112" spans="50:63"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</row>
    <row r="113" spans="50:63"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</row>
    <row r="114" spans="50:63"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</row>
    <row r="115" spans="50:63"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</row>
    <row r="116" spans="50:63"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</row>
    <row r="117" spans="50:63"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</row>
    <row r="118" spans="50:63"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</row>
    <row r="119" spans="50:63"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</row>
    <row r="120" spans="50:63"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</row>
    <row r="121" spans="50:63"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</row>
    <row r="122" spans="50:63"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</row>
    <row r="123" spans="50:63"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</row>
    <row r="124" spans="50:63"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</row>
    <row r="125" spans="50:63"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</row>
    <row r="126" spans="50:63"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</row>
    <row r="127" spans="50:63"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</row>
    <row r="128" spans="50:63"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</row>
    <row r="129" spans="50:63"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</row>
    <row r="130" spans="50:63"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</row>
    <row r="131" spans="50:63"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</row>
    <row r="132" spans="50:63"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</row>
    <row r="133" spans="50:63"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</row>
    <row r="134" spans="50:63"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</row>
    <row r="135" spans="50:63"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</row>
    <row r="136" spans="50:63"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</row>
    <row r="137" spans="50:63"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</row>
    <row r="138" spans="50:63"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</row>
    <row r="139" spans="50:63"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</row>
    <row r="140" spans="50:63"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</row>
    <row r="141" spans="50:63"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</row>
    <row r="142" spans="50:63"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</row>
    <row r="143" spans="50:63"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</row>
    <row r="144" spans="50:63"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</row>
    <row r="145" spans="50:63"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</row>
    <row r="146" spans="50:63"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</row>
    <row r="147" spans="50:63"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</row>
    <row r="148" spans="50:63"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</row>
    <row r="149" spans="50:63"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</row>
    <row r="150" spans="50:63"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</row>
    <row r="151" spans="50:63"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</row>
    <row r="152" spans="50:63"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</row>
    <row r="153" spans="50:63"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</row>
    <row r="154" spans="50:63"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</row>
    <row r="155" spans="50:63"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</row>
    <row r="156" spans="50:63"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</row>
    <row r="157" spans="50:63"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</row>
    <row r="158" spans="50:63"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</row>
    <row r="159" spans="50:63"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</row>
    <row r="160" spans="50:63"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</row>
    <row r="161" spans="50:63"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</row>
    <row r="162" spans="50:63"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</row>
    <row r="163" spans="50:63"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</row>
    <row r="164" spans="50:63"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</row>
    <row r="165" spans="50:63"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</row>
    <row r="166" spans="50:63"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</row>
    <row r="167" spans="50:63"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</row>
    <row r="168" spans="50:63"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</row>
    <row r="169" spans="50:63"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</row>
    <row r="170" spans="50:63"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</row>
    <row r="171" spans="50:63"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</row>
    <row r="172" spans="50:63"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</row>
    <row r="173" spans="50:63"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</row>
    <row r="174" spans="50:63"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</row>
    <row r="175" spans="50:63"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</row>
    <row r="176" spans="50:63"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</row>
    <row r="177" spans="50:63"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</row>
    <row r="178" spans="50:63"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</row>
    <row r="179" spans="50:63"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</row>
    <row r="180" spans="50:63"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</row>
    <row r="181" spans="50:63"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</row>
    <row r="182" spans="50:63"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</row>
    <row r="183" spans="50:63"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</row>
    <row r="184" spans="50:63"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</row>
    <row r="185" spans="50:63"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</row>
    <row r="186" spans="50:63"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</row>
    <row r="187" spans="50:63"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</row>
    <row r="188" spans="50:63"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</row>
    <row r="189" spans="50:63"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</row>
    <row r="190" spans="50:63"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</row>
    <row r="191" spans="50:63"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</row>
    <row r="192" spans="50:63"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</row>
    <row r="193" spans="50:63"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</row>
    <row r="194" spans="50:63"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</row>
    <row r="195" spans="50:63"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</row>
    <row r="196" spans="50:63"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</row>
    <row r="197" spans="50:63"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</row>
    <row r="198" spans="50:63"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</row>
    <row r="199" spans="50:63"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</row>
    <row r="200" spans="50:63"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</row>
    <row r="201" spans="50:63"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</row>
    <row r="202" spans="50:63"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</row>
    <row r="203" spans="50:63"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</row>
    <row r="204" spans="50:63"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</row>
    <row r="205" spans="50:63"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</row>
    <row r="206" spans="50:63"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</row>
    <row r="207" spans="50:63"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</row>
    <row r="208" spans="50:63"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</row>
    <row r="209" spans="50:63"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</row>
    <row r="210" spans="50:63"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</row>
    <row r="211" spans="50:63"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</row>
    <row r="212" spans="50:63"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</row>
    <row r="213" spans="50:63"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</row>
    <row r="214" spans="50:63"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</row>
    <row r="215" spans="50:63"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</row>
    <row r="216" spans="50:63"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</row>
    <row r="217" spans="50:63"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</row>
    <row r="218" spans="50:63"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</row>
    <row r="219" spans="50:63"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</row>
    <row r="220" spans="50:63"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</row>
    <row r="221" spans="50:63"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</row>
    <row r="222" spans="50:63"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</row>
    <row r="223" spans="50:63"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</row>
    <row r="224" spans="50:63"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</row>
    <row r="225" spans="50:63"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</row>
    <row r="226" spans="50:63"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</row>
    <row r="227" spans="50:63"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</row>
    <row r="228" spans="50:63"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</row>
    <row r="229" spans="50:63"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</row>
    <row r="230" spans="50:63"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</row>
    <row r="231" spans="50:63"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</row>
    <row r="232" spans="50:63"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</row>
    <row r="233" spans="50:63"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</row>
    <row r="234" spans="50:63"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</row>
    <row r="235" spans="50:63"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</row>
    <row r="236" spans="50:63"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</row>
    <row r="237" spans="50:63"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</row>
    <row r="238" spans="50:63"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</row>
    <row r="239" spans="50:63"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</row>
    <row r="240" spans="50:63"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</row>
    <row r="241" spans="50:63"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</row>
    <row r="242" spans="50:63"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</row>
    <row r="243" spans="50:63"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</row>
    <row r="244" spans="50:63"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</row>
    <row r="245" spans="50:63"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</row>
    <row r="246" spans="50:63"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</row>
    <row r="247" spans="50:63"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</row>
    <row r="248" spans="50:63"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</row>
    <row r="249" spans="50:63"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</row>
    <row r="250" spans="50:63"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</row>
    <row r="251" spans="50:63"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</row>
    <row r="252" spans="50:63"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</row>
    <row r="253" spans="50:63"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</row>
    <row r="254" spans="50:63"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</row>
    <row r="255" spans="50:63"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</row>
    <row r="256" spans="50:63"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</row>
    <row r="257" spans="50:63"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</row>
    <row r="258" spans="50:63"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</row>
    <row r="259" spans="50:63"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</row>
    <row r="260" spans="50:63"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</row>
    <row r="261" spans="50:63"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</row>
    <row r="262" spans="50:63"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</row>
    <row r="263" spans="50:63"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</row>
    <row r="264" spans="50:63"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</row>
    <row r="265" spans="50:63"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</row>
    <row r="266" spans="50:63"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</row>
    <row r="267" spans="50:63"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</row>
    <row r="268" spans="50:63"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</row>
    <row r="269" spans="50:63"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</row>
    <row r="270" spans="50:63"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</row>
    <row r="271" spans="50:63"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</row>
    <row r="272" spans="50:63"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</row>
    <row r="273" spans="50:63"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</row>
    <row r="274" spans="50:63"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</row>
    <row r="275" spans="50:63"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</row>
    <row r="276" spans="50:63"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</row>
    <row r="277" spans="50:63"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</row>
    <row r="278" spans="50:63"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</row>
    <row r="279" spans="50:63"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</row>
    <row r="280" spans="50:63"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</row>
    <row r="281" spans="50:63"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</row>
    <row r="282" spans="50:63"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</row>
    <row r="283" spans="50:63"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</row>
    <row r="284" spans="50:63"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</row>
    <row r="285" spans="50:63"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</row>
    <row r="286" spans="50:63"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</row>
    <row r="287" spans="50:63"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</row>
    <row r="288" spans="50:63"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</row>
    <row r="289" spans="50:63"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</row>
    <row r="290" spans="50:63"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</row>
    <row r="291" spans="50:63"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</row>
    <row r="292" spans="50:63"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</row>
    <row r="293" spans="50:63"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</row>
    <row r="294" spans="50:63"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</row>
    <row r="295" spans="50:63"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</row>
    <row r="296" spans="50:63"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</row>
    <row r="297" spans="50:63"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</row>
    <row r="298" spans="50:63"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</row>
    <row r="299" spans="50:63"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</row>
    <row r="300" spans="50:63"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</row>
    <row r="301" spans="50:63"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</row>
    <row r="302" spans="50:63"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</row>
    <row r="303" spans="50:63"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</row>
    <row r="304" spans="50:63"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</row>
    <row r="305" spans="50:63"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</row>
    <row r="306" spans="50:63"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</row>
    <row r="307" spans="50:63"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</row>
    <row r="308" spans="50:63"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</row>
    <row r="309" spans="50:63"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</row>
    <row r="310" spans="50:63"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</row>
    <row r="311" spans="50:63"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</row>
    <row r="312" spans="50:63"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</row>
    <row r="313" spans="50:63"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</row>
    <row r="314" spans="50:63"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</row>
    <row r="315" spans="50:63"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</row>
    <row r="316" spans="50:63"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</row>
    <row r="317" spans="50:63"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</row>
    <row r="318" spans="50:63"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</row>
    <row r="319" spans="50:63"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</row>
    <row r="320" spans="50:63"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</row>
    <row r="321" spans="50:63"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</row>
    <row r="322" spans="50:63"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</row>
    <row r="323" spans="50:63"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</row>
    <row r="324" spans="50:63"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</row>
    <row r="325" spans="50:63"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</row>
    <row r="326" spans="50:63"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</row>
    <row r="327" spans="50:63"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</row>
    <row r="328" spans="50:63"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</row>
    <row r="329" spans="50:63"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</row>
    <row r="330" spans="50:63"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</row>
    <row r="331" spans="50:63"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50:63"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</row>
    <row r="333" spans="50:63"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</row>
    <row r="334" spans="50:63"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</row>
    <row r="335" spans="50:63"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</row>
    <row r="336" spans="50:63"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</row>
    <row r="337" spans="50:63"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</row>
  </sheetData>
  <sheetProtection sheet="1" objects="1" scenarios="1"/>
  <mergeCells count="128">
    <mergeCell ref="C42:G42"/>
    <mergeCell ref="J42:N42"/>
    <mergeCell ref="C35:G35"/>
    <mergeCell ref="J35:N35"/>
    <mergeCell ref="C36:G36"/>
    <mergeCell ref="J36:N36"/>
    <mergeCell ref="C37:G37"/>
    <mergeCell ref="J37:N37"/>
    <mergeCell ref="C38:G38"/>
    <mergeCell ref="J38:N38"/>
    <mergeCell ref="C39:G39"/>
    <mergeCell ref="J39:N39"/>
    <mergeCell ref="C40:G40"/>
    <mergeCell ref="J40:N40"/>
    <mergeCell ref="C41:G41"/>
    <mergeCell ref="J41:N41"/>
    <mergeCell ref="AG32:AK32"/>
    <mergeCell ref="BL32:BP32"/>
    <mergeCell ref="BS32:BW32"/>
    <mergeCell ref="C33:G33"/>
    <mergeCell ref="J33:N33"/>
    <mergeCell ref="P33:T33"/>
    <mergeCell ref="AG33:AK33"/>
    <mergeCell ref="BL33:BP33"/>
    <mergeCell ref="BS33:BW33"/>
    <mergeCell ref="C32:G32"/>
    <mergeCell ref="J32:N32"/>
    <mergeCell ref="P32:T32"/>
    <mergeCell ref="AG30:AK30"/>
    <mergeCell ref="BL30:BP30"/>
    <mergeCell ref="BS30:BW30"/>
    <mergeCell ref="C31:G31"/>
    <mergeCell ref="J31:N31"/>
    <mergeCell ref="P31:T31"/>
    <mergeCell ref="AG31:AK31"/>
    <mergeCell ref="BL31:BP31"/>
    <mergeCell ref="BS31:BW31"/>
    <mergeCell ref="C30:G30"/>
    <mergeCell ref="J30:N30"/>
    <mergeCell ref="P30:T30"/>
    <mergeCell ref="C23:G23"/>
    <mergeCell ref="BL27:BP27"/>
    <mergeCell ref="BS27:BW27"/>
    <mergeCell ref="A25:N26"/>
    <mergeCell ref="P25:AC26"/>
    <mergeCell ref="AG28:AK28"/>
    <mergeCell ref="BL28:BP28"/>
    <mergeCell ref="BS28:BW28"/>
    <mergeCell ref="C29:G29"/>
    <mergeCell ref="J29:N29"/>
    <mergeCell ref="P29:T29"/>
    <mergeCell ref="AG29:AK29"/>
    <mergeCell ref="BL29:BP29"/>
    <mergeCell ref="BS29:BW29"/>
    <mergeCell ref="C28:G28"/>
    <mergeCell ref="J28:N28"/>
    <mergeCell ref="P28:T28"/>
    <mergeCell ref="J8:N8"/>
    <mergeCell ref="C8:G8"/>
    <mergeCell ref="C9:G9"/>
    <mergeCell ref="C10:G10"/>
    <mergeCell ref="C11:G11"/>
    <mergeCell ref="C12:G12"/>
    <mergeCell ref="C13:G13"/>
    <mergeCell ref="C14:G14"/>
    <mergeCell ref="C15:G15"/>
    <mergeCell ref="J9:N9"/>
    <mergeCell ref="J10:N10"/>
    <mergeCell ref="J11:N11"/>
    <mergeCell ref="J12:N12"/>
    <mergeCell ref="J13:N13"/>
    <mergeCell ref="AG14:AK14"/>
    <mergeCell ref="AG12:AK12"/>
    <mergeCell ref="AG13:AK13"/>
    <mergeCell ref="J18:N18"/>
    <mergeCell ref="J19:N19"/>
    <mergeCell ref="C19:G19"/>
    <mergeCell ref="C20:G20"/>
    <mergeCell ref="C34:G34"/>
    <mergeCell ref="J34:N34"/>
    <mergeCell ref="C18:G18"/>
    <mergeCell ref="C16:G16"/>
    <mergeCell ref="C17:G17"/>
    <mergeCell ref="J20:N20"/>
    <mergeCell ref="J21:N21"/>
    <mergeCell ref="J22:N22"/>
    <mergeCell ref="J23:N23"/>
    <mergeCell ref="C21:G21"/>
    <mergeCell ref="AG25:AU26"/>
    <mergeCell ref="C27:G27"/>
    <mergeCell ref="J27:N27"/>
    <mergeCell ref="P27:T27"/>
    <mergeCell ref="AE27:AF27"/>
    <mergeCell ref="AG27:AK27"/>
    <mergeCell ref="C22:G22"/>
    <mergeCell ref="AG8:AK8"/>
    <mergeCell ref="AG9:AK9"/>
    <mergeCell ref="AG10:AK10"/>
    <mergeCell ref="AG11:AK11"/>
    <mergeCell ref="P8:T8"/>
    <mergeCell ref="P9:T9"/>
    <mergeCell ref="P10:T10"/>
    <mergeCell ref="P11:T11"/>
    <mergeCell ref="P12:T12"/>
    <mergeCell ref="A6:N7"/>
    <mergeCell ref="J14:N14"/>
    <mergeCell ref="J15:N15"/>
    <mergeCell ref="J16:N16"/>
    <mergeCell ref="J17:N17"/>
    <mergeCell ref="BL8:BP8"/>
    <mergeCell ref="BS8:BW8"/>
    <mergeCell ref="BL9:BP9"/>
    <mergeCell ref="BL10:BP10"/>
    <mergeCell ref="BL11:BP11"/>
    <mergeCell ref="BL12:BP12"/>
    <mergeCell ref="BL13:BP13"/>
    <mergeCell ref="BL14:BP14"/>
    <mergeCell ref="BS9:BW9"/>
    <mergeCell ref="BS10:BW10"/>
    <mergeCell ref="BS11:BW11"/>
    <mergeCell ref="BS12:BW12"/>
    <mergeCell ref="BS13:BW13"/>
    <mergeCell ref="BS14:BW14"/>
    <mergeCell ref="P13:T13"/>
    <mergeCell ref="P14:T14"/>
    <mergeCell ref="AE8:AF8"/>
    <mergeCell ref="P6:AC7"/>
    <mergeCell ref="AG6:AU7"/>
  </mergeCells>
  <dataValidations count="2">
    <dataValidation type="list" allowBlank="1" showInputMessage="1" showErrorMessage="1" sqref="AG9:AK14">
      <formula1>Poule_A</formula1>
    </dataValidation>
    <dataValidation type="list" allowBlank="1" showInputMessage="1" showErrorMessage="1" sqref="AG28:AK33">
      <formula1>Poule_B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CAA79"/>
  <sheetViews>
    <sheetView workbookViewId="0">
      <selection activeCell="W3" sqref="W3"/>
    </sheetView>
  </sheetViews>
  <sheetFormatPr baseColWidth="10" defaultRowHeight="15"/>
  <cols>
    <col min="1" max="4" width="6.7109375" style="6" customWidth="1"/>
    <col min="5" max="6" width="5.7109375" style="6" customWidth="1"/>
    <col min="7" max="8" width="2.28515625" style="6" customWidth="1"/>
    <col min="9" max="10" width="6.7109375" style="6" customWidth="1"/>
    <col min="11" max="12" width="5.7109375" style="6" customWidth="1"/>
    <col min="13" max="13" width="3.42578125" style="6" customWidth="1"/>
    <col min="14" max="14" width="2.28515625" style="6" customWidth="1"/>
    <col min="15" max="15" width="2.42578125" style="6" customWidth="1"/>
    <col min="16" max="17" width="6.7109375" style="6" customWidth="1"/>
    <col min="18" max="19" width="5.7109375" style="6" customWidth="1"/>
    <col min="20" max="20" width="2.28515625" style="6" customWidth="1"/>
    <col min="21" max="21" width="0.85546875" style="6" customWidth="1"/>
    <col min="22" max="23" width="6.7109375" style="6" customWidth="1"/>
    <col min="24" max="25" width="5.7109375" style="6" customWidth="1"/>
    <col min="26" max="130" width="6.7109375" style="6" customWidth="1"/>
  </cols>
  <sheetData>
    <row r="3" spans="1:2055" ht="26.25">
      <c r="A3" s="100"/>
      <c r="B3" s="4"/>
      <c r="E3" s="216" t="s">
        <v>66</v>
      </c>
      <c r="F3" s="216"/>
      <c r="G3" s="216"/>
      <c r="H3" s="216"/>
      <c r="I3" s="216"/>
      <c r="J3" s="216"/>
      <c r="S3" s="103"/>
      <c r="T3" s="103"/>
      <c r="U3" s="103"/>
      <c r="V3" s="103"/>
      <c r="W3" s="103"/>
      <c r="X3" s="103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</row>
    <row r="4" spans="1:2055" ht="26.25">
      <c r="B4" s="4"/>
      <c r="E4" s="100" t="s">
        <v>64</v>
      </c>
      <c r="T4" s="102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</row>
    <row r="5" spans="1:2055" ht="26.25">
      <c r="B5" s="4"/>
      <c r="E5" s="100" t="s">
        <v>67</v>
      </c>
      <c r="W5" s="10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</row>
    <row r="6" spans="1:2055" ht="26.25">
      <c r="B6" s="4"/>
      <c r="E6" s="10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</row>
    <row r="7" spans="1:2055" ht="17.100000000000001" customHeight="1">
      <c r="A7" s="81"/>
      <c r="B7" s="81"/>
      <c r="C7" s="215" t="s">
        <v>41</v>
      </c>
      <c r="D7" s="215"/>
      <c r="E7" s="215"/>
      <c r="F7" s="215"/>
      <c r="G7" s="215"/>
      <c r="H7" s="215"/>
      <c r="I7" s="215"/>
      <c r="J7" s="215"/>
      <c r="K7" s="215"/>
      <c r="L7" s="215"/>
      <c r="M7" s="81"/>
      <c r="N7" s="81"/>
      <c r="O7" s="81"/>
      <c r="P7" s="215" t="s">
        <v>41</v>
      </c>
      <c r="Q7" s="215"/>
      <c r="R7" s="215"/>
      <c r="S7" s="215"/>
      <c r="T7" s="215"/>
      <c r="U7" s="215"/>
      <c r="V7" s="215"/>
      <c r="W7" s="215"/>
      <c r="X7" s="215"/>
      <c r="Y7" s="215"/>
      <c r="Z7" s="81"/>
      <c r="AA7" s="81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2055" ht="17.100000000000001" customHeight="1" thickBot="1">
      <c r="A8" s="81"/>
      <c r="B8" s="81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81"/>
      <c r="N8" s="81"/>
      <c r="O8" s="81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81"/>
      <c r="AA8" s="81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2055" ht="17.100000000000001" customHeight="1">
      <c r="A9" s="193" t="s">
        <v>57</v>
      </c>
      <c r="B9" s="194">
        <v>0.59375</v>
      </c>
      <c r="C9" s="203" t="s">
        <v>3</v>
      </c>
      <c r="D9" s="204"/>
      <c r="E9" s="207"/>
      <c r="F9" s="208"/>
      <c r="G9" s="81"/>
      <c r="H9" s="81"/>
      <c r="I9" s="203" t="s">
        <v>20</v>
      </c>
      <c r="J9" s="204"/>
      <c r="K9" s="211"/>
      <c r="L9" s="212"/>
      <c r="M9" s="81"/>
      <c r="N9" s="81"/>
      <c r="O9" s="81"/>
      <c r="P9" s="203" t="s">
        <v>3</v>
      </c>
      <c r="Q9" s="204"/>
      <c r="R9" s="207"/>
      <c r="S9" s="208"/>
      <c r="T9" s="81"/>
      <c r="U9" s="81"/>
      <c r="V9" s="203" t="s">
        <v>20</v>
      </c>
      <c r="W9" s="204"/>
      <c r="X9" s="211"/>
      <c r="Y9" s="212"/>
      <c r="Z9" s="195">
        <v>0.59375</v>
      </c>
      <c r="AA9" s="196" t="s">
        <v>58</v>
      </c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2055" ht="17.100000000000001" customHeight="1" thickBot="1">
      <c r="A10" s="193"/>
      <c r="B10" s="194"/>
      <c r="C10" s="205"/>
      <c r="D10" s="206"/>
      <c r="E10" s="209"/>
      <c r="F10" s="210"/>
      <c r="G10" s="81"/>
      <c r="H10" s="81"/>
      <c r="I10" s="205"/>
      <c r="J10" s="206"/>
      <c r="K10" s="213"/>
      <c r="L10" s="214"/>
      <c r="M10" s="81"/>
      <c r="N10" s="81"/>
      <c r="O10" s="81"/>
      <c r="P10" s="205"/>
      <c r="Q10" s="206"/>
      <c r="R10" s="209"/>
      <c r="S10" s="210"/>
      <c r="T10" s="81"/>
      <c r="U10" s="81"/>
      <c r="V10" s="205"/>
      <c r="W10" s="206"/>
      <c r="X10" s="213"/>
      <c r="Y10" s="214"/>
      <c r="Z10" s="195"/>
      <c r="AA10" s="196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2055" ht="17.100000000000001" customHeight="1">
      <c r="A11" s="193"/>
      <c r="B11" s="194"/>
      <c r="C11" s="197" t="str">
        <f>IF('Matchs de poule'!W14=5,'Matchs de poule'!P14,"")</f>
        <v/>
      </c>
      <c r="D11" s="198"/>
      <c r="E11" s="198"/>
      <c r="F11" s="198"/>
      <c r="G11" s="198"/>
      <c r="H11" s="198"/>
      <c r="I11" s="198"/>
      <c r="J11" s="198"/>
      <c r="K11" s="198"/>
      <c r="L11" s="199"/>
      <c r="M11" s="81"/>
      <c r="N11" s="81"/>
      <c r="O11" s="81"/>
      <c r="P11" s="197" t="str">
        <f>IF('Matchs de poule'!W13=5,'Matchs de poule'!P13,"")</f>
        <v/>
      </c>
      <c r="Q11" s="198"/>
      <c r="R11" s="198"/>
      <c r="S11" s="198"/>
      <c r="T11" s="198"/>
      <c r="U11" s="198"/>
      <c r="V11" s="198"/>
      <c r="W11" s="198"/>
      <c r="X11" s="198"/>
      <c r="Y11" s="199"/>
      <c r="Z11" s="195"/>
      <c r="AA11" s="196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2055" ht="17.100000000000001" customHeight="1" thickBot="1">
      <c r="A12" s="193"/>
      <c r="B12" s="194"/>
      <c r="C12" s="200"/>
      <c r="D12" s="201"/>
      <c r="E12" s="201"/>
      <c r="F12" s="201"/>
      <c r="G12" s="201"/>
      <c r="H12" s="201"/>
      <c r="I12" s="201"/>
      <c r="J12" s="201"/>
      <c r="K12" s="201"/>
      <c r="L12" s="202"/>
      <c r="M12" s="81"/>
      <c r="N12" s="81"/>
      <c r="O12" s="81"/>
      <c r="P12" s="200"/>
      <c r="Q12" s="201"/>
      <c r="R12" s="201"/>
      <c r="S12" s="201"/>
      <c r="T12" s="201"/>
      <c r="U12" s="201"/>
      <c r="V12" s="201"/>
      <c r="W12" s="201"/>
      <c r="X12" s="201"/>
      <c r="Y12" s="202"/>
      <c r="Z12" s="195"/>
      <c r="AA12" s="196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2055" ht="17.100000000000001" customHeight="1">
      <c r="A13" s="193"/>
      <c r="B13" s="194"/>
      <c r="C13" s="197" t="str">
        <f>IF('Matchs de poule'!W32=5,'Matchs de poule'!P32,"")</f>
        <v/>
      </c>
      <c r="D13" s="198"/>
      <c r="E13" s="198"/>
      <c r="F13" s="198"/>
      <c r="G13" s="198"/>
      <c r="H13" s="198"/>
      <c r="I13" s="198"/>
      <c r="J13" s="198"/>
      <c r="K13" s="198"/>
      <c r="L13" s="199"/>
      <c r="M13" s="81"/>
      <c r="N13" s="81"/>
      <c r="O13" s="81"/>
      <c r="P13" s="197" t="str">
        <f>IF('Matchs de poule'!W33=5,'Matchs de poule'!P33,"")</f>
        <v/>
      </c>
      <c r="Q13" s="198"/>
      <c r="R13" s="198"/>
      <c r="S13" s="198"/>
      <c r="T13" s="198"/>
      <c r="U13" s="198"/>
      <c r="V13" s="198"/>
      <c r="W13" s="198"/>
      <c r="X13" s="198"/>
      <c r="Y13" s="199"/>
      <c r="Z13" s="195"/>
      <c r="AA13" s="196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2055" ht="17.100000000000001" customHeight="1" thickBot="1">
      <c r="A14" s="193"/>
      <c r="B14" s="194"/>
      <c r="C14" s="200"/>
      <c r="D14" s="201"/>
      <c r="E14" s="201"/>
      <c r="F14" s="201"/>
      <c r="G14" s="201"/>
      <c r="H14" s="201"/>
      <c r="I14" s="201"/>
      <c r="J14" s="201"/>
      <c r="K14" s="201"/>
      <c r="L14" s="202"/>
      <c r="M14" s="81"/>
      <c r="N14" s="81"/>
      <c r="O14" s="81"/>
      <c r="P14" s="200"/>
      <c r="Q14" s="201"/>
      <c r="R14" s="201"/>
      <c r="S14" s="201"/>
      <c r="T14" s="201"/>
      <c r="U14" s="201"/>
      <c r="V14" s="201"/>
      <c r="W14" s="201"/>
      <c r="X14" s="201"/>
      <c r="Y14" s="202"/>
      <c r="Z14" s="195"/>
      <c r="AA14" s="196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2055" ht="17.100000000000001" customHeight="1">
      <c r="A15" s="193"/>
      <c r="B15" s="194"/>
      <c r="C15" s="203" t="s">
        <v>3</v>
      </c>
      <c r="D15" s="204"/>
      <c r="E15" s="207"/>
      <c r="F15" s="208"/>
      <c r="G15" s="81"/>
      <c r="H15" s="81"/>
      <c r="I15" s="203" t="s">
        <v>20</v>
      </c>
      <c r="J15" s="204"/>
      <c r="K15" s="211"/>
      <c r="L15" s="212"/>
      <c r="M15" s="81"/>
      <c r="N15" s="81"/>
      <c r="O15" s="81"/>
      <c r="P15" s="203" t="s">
        <v>3</v>
      </c>
      <c r="Q15" s="204"/>
      <c r="R15" s="207"/>
      <c r="S15" s="208"/>
      <c r="T15" s="81"/>
      <c r="U15" s="81"/>
      <c r="V15" s="203" t="s">
        <v>20</v>
      </c>
      <c r="W15" s="204"/>
      <c r="X15" s="211"/>
      <c r="Y15" s="212"/>
      <c r="Z15" s="195"/>
      <c r="AA15" s="196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2055" ht="17.100000000000001" customHeight="1" thickBot="1">
      <c r="A16" s="193"/>
      <c r="B16" s="194"/>
      <c r="C16" s="205"/>
      <c r="D16" s="206"/>
      <c r="E16" s="209"/>
      <c r="F16" s="210"/>
      <c r="G16" s="81"/>
      <c r="H16" s="81"/>
      <c r="I16" s="205"/>
      <c r="J16" s="206"/>
      <c r="K16" s="213"/>
      <c r="L16" s="214"/>
      <c r="M16" s="81"/>
      <c r="N16" s="81"/>
      <c r="O16" s="81"/>
      <c r="P16" s="205"/>
      <c r="Q16" s="206"/>
      <c r="R16" s="209"/>
      <c r="S16" s="210"/>
      <c r="T16" s="81"/>
      <c r="U16" s="81"/>
      <c r="V16" s="205"/>
      <c r="W16" s="206"/>
      <c r="X16" s="213"/>
      <c r="Y16" s="214"/>
      <c r="Z16" s="195"/>
      <c r="AA16" s="196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  <row r="17" spans="1:66" ht="17.100000000000001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</row>
    <row r="18" spans="1:66" ht="5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</row>
    <row r="19" spans="1:66" ht="17.100000000000001" customHeight="1">
      <c r="A19" s="81"/>
      <c r="B19" s="81"/>
      <c r="C19" s="215" t="s">
        <v>40</v>
      </c>
      <c r="D19" s="215"/>
      <c r="E19" s="215"/>
      <c r="F19" s="215"/>
      <c r="G19" s="215"/>
      <c r="H19" s="215"/>
      <c r="I19" s="215"/>
      <c r="J19" s="215"/>
      <c r="K19" s="215"/>
      <c r="L19" s="215"/>
      <c r="M19" s="81"/>
      <c r="N19" s="81"/>
      <c r="O19" s="81"/>
      <c r="P19" s="215" t="s">
        <v>40</v>
      </c>
      <c r="Q19" s="215"/>
      <c r="R19" s="215"/>
      <c r="S19" s="215"/>
      <c r="T19" s="215"/>
      <c r="U19" s="215"/>
      <c r="V19" s="215"/>
      <c r="W19" s="215"/>
      <c r="X19" s="215"/>
      <c r="Y19" s="215"/>
      <c r="Z19" s="81"/>
      <c r="AA19" s="81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</row>
    <row r="20" spans="1:66" ht="17.100000000000001" customHeight="1" thickBot="1">
      <c r="A20" s="81"/>
      <c r="B20" s="81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81"/>
      <c r="N20" s="81"/>
      <c r="O20" s="81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81"/>
      <c r="AA20" s="81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</row>
    <row r="21" spans="1:66" ht="17.100000000000001" customHeight="1">
      <c r="A21" s="193" t="s">
        <v>57</v>
      </c>
      <c r="B21" s="194">
        <v>0.60416666666666663</v>
      </c>
      <c r="C21" s="203" t="s">
        <v>3</v>
      </c>
      <c r="D21" s="204"/>
      <c r="E21" s="207"/>
      <c r="F21" s="208"/>
      <c r="G21" s="81"/>
      <c r="H21" s="81"/>
      <c r="I21" s="203" t="s">
        <v>20</v>
      </c>
      <c r="J21" s="204"/>
      <c r="K21" s="211"/>
      <c r="L21" s="212"/>
      <c r="M21" s="81"/>
      <c r="N21" s="81"/>
      <c r="O21" s="81"/>
      <c r="P21" s="203" t="s">
        <v>3</v>
      </c>
      <c r="Q21" s="204"/>
      <c r="R21" s="207"/>
      <c r="S21" s="208"/>
      <c r="T21" s="81"/>
      <c r="U21" s="81"/>
      <c r="V21" s="203" t="s">
        <v>20</v>
      </c>
      <c r="W21" s="204"/>
      <c r="X21" s="211"/>
      <c r="Y21" s="212"/>
      <c r="Z21" s="195">
        <v>0.60416666666666663</v>
      </c>
      <c r="AA21" s="196" t="s">
        <v>58</v>
      </c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</row>
    <row r="22" spans="1:66" ht="17.100000000000001" customHeight="1" thickBot="1">
      <c r="A22" s="193"/>
      <c r="B22" s="194"/>
      <c r="C22" s="205"/>
      <c r="D22" s="206"/>
      <c r="E22" s="209"/>
      <c r="F22" s="210"/>
      <c r="G22" s="81"/>
      <c r="H22" s="81"/>
      <c r="I22" s="205"/>
      <c r="J22" s="206"/>
      <c r="K22" s="213"/>
      <c r="L22" s="214"/>
      <c r="M22" s="81"/>
      <c r="N22" s="81"/>
      <c r="O22" s="81"/>
      <c r="P22" s="205"/>
      <c r="Q22" s="206"/>
      <c r="R22" s="209"/>
      <c r="S22" s="210"/>
      <c r="T22" s="81"/>
      <c r="U22" s="81"/>
      <c r="V22" s="205"/>
      <c r="W22" s="206"/>
      <c r="X22" s="213"/>
      <c r="Y22" s="214"/>
      <c r="Z22" s="195"/>
      <c r="AA22" s="196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</row>
    <row r="23" spans="1:66" ht="17.100000000000001" customHeight="1">
      <c r="A23" s="193"/>
      <c r="B23" s="194"/>
      <c r="C23" s="197" t="str">
        <f>IF('Matchs de poule'!W12=5,'Matchs de poule'!P12,"")</f>
        <v/>
      </c>
      <c r="D23" s="198"/>
      <c r="E23" s="198"/>
      <c r="F23" s="198"/>
      <c r="G23" s="198"/>
      <c r="H23" s="198"/>
      <c r="I23" s="198"/>
      <c r="J23" s="198"/>
      <c r="K23" s="198"/>
      <c r="L23" s="199"/>
      <c r="M23" s="81"/>
      <c r="N23" s="81"/>
      <c r="O23" s="81"/>
      <c r="P23" s="197" t="str">
        <f>IF('Matchs de poule'!W11=5,'Matchs de poule'!P11,"")</f>
        <v/>
      </c>
      <c r="Q23" s="198"/>
      <c r="R23" s="198"/>
      <c r="S23" s="198"/>
      <c r="T23" s="198"/>
      <c r="U23" s="198"/>
      <c r="V23" s="198"/>
      <c r="W23" s="198"/>
      <c r="X23" s="198"/>
      <c r="Y23" s="199"/>
      <c r="Z23" s="195"/>
      <c r="AA23" s="196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</row>
    <row r="24" spans="1:66" ht="17.100000000000001" customHeight="1" thickBot="1">
      <c r="A24" s="193"/>
      <c r="B24" s="194"/>
      <c r="C24" s="200"/>
      <c r="D24" s="201"/>
      <c r="E24" s="201"/>
      <c r="F24" s="201"/>
      <c r="G24" s="201"/>
      <c r="H24" s="201"/>
      <c r="I24" s="201"/>
      <c r="J24" s="201"/>
      <c r="K24" s="201"/>
      <c r="L24" s="202"/>
      <c r="M24" s="81"/>
      <c r="N24" s="81"/>
      <c r="O24" s="81"/>
      <c r="P24" s="200"/>
      <c r="Q24" s="201"/>
      <c r="R24" s="201"/>
      <c r="S24" s="201"/>
      <c r="T24" s="201"/>
      <c r="U24" s="201"/>
      <c r="V24" s="201"/>
      <c r="W24" s="201"/>
      <c r="X24" s="201"/>
      <c r="Y24" s="202"/>
      <c r="Z24" s="195"/>
      <c r="AA24" s="196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</row>
    <row r="25" spans="1:66" ht="17.100000000000001" customHeight="1">
      <c r="A25" s="193"/>
      <c r="B25" s="194"/>
      <c r="C25" s="197" t="str">
        <f>IF('Matchs de poule'!W30=5,'Matchs de poule'!P30,"")</f>
        <v/>
      </c>
      <c r="D25" s="198"/>
      <c r="E25" s="198"/>
      <c r="F25" s="198"/>
      <c r="G25" s="198"/>
      <c r="H25" s="198"/>
      <c r="I25" s="198"/>
      <c r="J25" s="198"/>
      <c r="K25" s="198"/>
      <c r="L25" s="199"/>
      <c r="M25" s="81"/>
      <c r="N25" s="81"/>
      <c r="O25" s="81"/>
      <c r="P25" s="197" t="str">
        <f>IF('Matchs de poule'!W31=5,'Matchs de poule'!P31,"")</f>
        <v/>
      </c>
      <c r="Q25" s="198"/>
      <c r="R25" s="198"/>
      <c r="S25" s="198"/>
      <c r="T25" s="198"/>
      <c r="U25" s="198"/>
      <c r="V25" s="198"/>
      <c r="W25" s="198"/>
      <c r="X25" s="198"/>
      <c r="Y25" s="199"/>
      <c r="Z25" s="195"/>
      <c r="AA25" s="196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</row>
    <row r="26" spans="1:66" ht="17.100000000000001" customHeight="1" thickBot="1">
      <c r="A26" s="193"/>
      <c r="B26" s="194"/>
      <c r="C26" s="200"/>
      <c r="D26" s="201"/>
      <c r="E26" s="201"/>
      <c r="F26" s="201"/>
      <c r="G26" s="201"/>
      <c r="H26" s="201"/>
      <c r="I26" s="201"/>
      <c r="J26" s="201"/>
      <c r="K26" s="201"/>
      <c r="L26" s="202"/>
      <c r="M26" s="81"/>
      <c r="N26" s="81"/>
      <c r="O26" s="81"/>
      <c r="P26" s="200"/>
      <c r="Q26" s="201"/>
      <c r="R26" s="201"/>
      <c r="S26" s="201"/>
      <c r="T26" s="201"/>
      <c r="U26" s="201"/>
      <c r="V26" s="201"/>
      <c r="W26" s="201"/>
      <c r="X26" s="201"/>
      <c r="Y26" s="202"/>
      <c r="Z26" s="195"/>
      <c r="AA26" s="196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</row>
    <row r="27" spans="1:66" ht="17.100000000000001" customHeight="1">
      <c r="A27" s="193"/>
      <c r="B27" s="194"/>
      <c r="C27" s="203" t="s">
        <v>3</v>
      </c>
      <c r="D27" s="204"/>
      <c r="E27" s="207"/>
      <c r="F27" s="208"/>
      <c r="G27" s="81"/>
      <c r="H27" s="81"/>
      <c r="I27" s="203" t="s">
        <v>20</v>
      </c>
      <c r="J27" s="204"/>
      <c r="K27" s="211"/>
      <c r="L27" s="212"/>
      <c r="M27" s="81"/>
      <c r="N27" s="81"/>
      <c r="O27" s="81"/>
      <c r="P27" s="203" t="s">
        <v>3</v>
      </c>
      <c r="Q27" s="204"/>
      <c r="R27" s="207"/>
      <c r="S27" s="208"/>
      <c r="T27" s="81"/>
      <c r="U27" s="81"/>
      <c r="V27" s="203" t="s">
        <v>20</v>
      </c>
      <c r="W27" s="204"/>
      <c r="X27" s="211"/>
      <c r="Y27" s="212"/>
      <c r="Z27" s="195"/>
      <c r="AA27" s="196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</row>
    <row r="28" spans="1:66" ht="17.100000000000001" customHeight="1" thickBot="1">
      <c r="A28" s="193"/>
      <c r="B28" s="194"/>
      <c r="C28" s="205"/>
      <c r="D28" s="206"/>
      <c r="E28" s="209"/>
      <c r="F28" s="210"/>
      <c r="G28" s="81"/>
      <c r="H28" s="81"/>
      <c r="I28" s="205"/>
      <c r="J28" s="206"/>
      <c r="K28" s="213"/>
      <c r="L28" s="214"/>
      <c r="M28" s="81"/>
      <c r="N28" s="81"/>
      <c r="O28" s="81"/>
      <c r="P28" s="205"/>
      <c r="Q28" s="206"/>
      <c r="R28" s="209"/>
      <c r="S28" s="210"/>
      <c r="T28" s="81"/>
      <c r="U28" s="81"/>
      <c r="V28" s="205"/>
      <c r="W28" s="206"/>
      <c r="X28" s="213"/>
      <c r="Y28" s="214"/>
      <c r="Z28" s="195"/>
      <c r="AA28" s="196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</row>
    <row r="29" spans="1:66" ht="28.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</row>
    <row r="30" spans="1:66" ht="17.2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</row>
    <row r="31" spans="1:66" ht="29.25" customHeight="1">
      <c r="A31" s="81"/>
      <c r="B31" s="81"/>
      <c r="C31" s="215" t="s">
        <v>42</v>
      </c>
      <c r="D31" s="215"/>
      <c r="E31" s="215"/>
      <c r="F31" s="215"/>
      <c r="G31" s="215"/>
      <c r="H31" s="215"/>
      <c r="I31" s="215"/>
      <c r="J31" s="215"/>
      <c r="K31" s="215"/>
      <c r="L31" s="215"/>
      <c r="M31" s="81"/>
      <c r="N31" s="81"/>
      <c r="O31" s="81"/>
      <c r="P31" s="215" t="s">
        <v>42</v>
      </c>
      <c r="Q31" s="215"/>
      <c r="R31" s="215"/>
      <c r="S31" s="215"/>
      <c r="T31" s="215"/>
      <c r="U31" s="215"/>
      <c r="V31" s="215"/>
      <c r="W31" s="215"/>
      <c r="X31" s="215"/>
      <c r="Y31" s="215"/>
      <c r="Z31" s="81"/>
      <c r="AA31" s="81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</row>
    <row r="32" spans="1:66" ht="17.100000000000001" customHeight="1" thickBot="1">
      <c r="A32" s="81"/>
      <c r="B32" s="81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81"/>
      <c r="N32" s="81"/>
      <c r="O32" s="81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81"/>
      <c r="AA32" s="81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</row>
    <row r="33" spans="1:66" ht="17.100000000000001" customHeight="1">
      <c r="A33" s="193" t="s">
        <v>57</v>
      </c>
      <c r="B33" s="194">
        <v>0.61458333333333337</v>
      </c>
      <c r="C33" s="203" t="s">
        <v>3</v>
      </c>
      <c r="D33" s="204"/>
      <c r="E33" s="207"/>
      <c r="F33" s="208"/>
      <c r="G33" s="81"/>
      <c r="H33" s="81"/>
      <c r="I33" s="203" t="s">
        <v>20</v>
      </c>
      <c r="J33" s="204"/>
      <c r="K33" s="211"/>
      <c r="L33" s="212"/>
      <c r="M33" s="81"/>
      <c r="N33" s="81"/>
      <c r="O33" s="81"/>
      <c r="P33" s="203" t="s">
        <v>3</v>
      </c>
      <c r="Q33" s="204"/>
      <c r="R33" s="207"/>
      <c r="S33" s="208"/>
      <c r="T33" s="81"/>
      <c r="U33" s="81"/>
      <c r="V33" s="203" t="s">
        <v>20</v>
      </c>
      <c r="W33" s="204"/>
      <c r="X33" s="211"/>
      <c r="Y33" s="212"/>
      <c r="Z33" s="195">
        <v>0.61458333333333337</v>
      </c>
      <c r="AA33" s="196" t="s">
        <v>58</v>
      </c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</row>
    <row r="34" spans="1:66" ht="17.100000000000001" customHeight="1" thickBot="1">
      <c r="A34" s="193"/>
      <c r="B34" s="194"/>
      <c r="C34" s="205"/>
      <c r="D34" s="206"/>
      <c r="E34" s="209"/>
      <c r="F34" s="210"/>
      <c r="G34" s="81"/>
      <c r="H34" s="81"/>
      <c r="I34" s="205"/>
      <c r="J34" s="206"/>
      <c r="K34" s="213"/>
      <c r="L34" s="214"/>
      <c r="M34" s="81"/>
      <c r="N34" s="81"/>
      <c r="O34" s="81"/>
      <c r="P34" s="205"/>
      <c r="Q34" s="206"/>
      <c r="R34" s="209"/>
      <c r="S34" s="210"/>
      <c r="T34" s="81"/>
      <c r="U34" s="81"/>
      <c r="V34" s="205"/>
      <c r="W34" s="206"/>
      <c r="X34" s="213"/>
      <c r="Y34" s="214"/>
      <c r="Z34" s="195"/>
      <c r="AA34" s="196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</row>
    <row r="35" spans="1:66" ht="17.100000000000001" customHeight="1">
      <c r="A35" s="193"/>
      <c r="B35" s="194"/>
      <c r="C35" s="197" t="str">
        <f>IF('Matchs de poule'!W10=5,'Matchs de poule'!P10,"")</f>
        <v/>
      </c>
      <c r="D35" s="198"/>
      <c r="E35" s="198"/>
      <c r="F35" s="198"/>
      <c r="G35" s="198"/>
      <c r="H35" s="198"/>
      <c r="I35" s="198"/>
      <c r="J35" s="198"/>
      <c r="K35" s="198"/>
      <c r="L35" s="199"/>
      <c r="M35" s="81"/>
      <c r="N35" s="81"/>
      <c r="O35" s="81"/>
      <c r="P35" s="197"/>
      <c r="Q35" s="198"/>
      <c r="R35" s="198"/>
      <c r="S35" s="198"/>
      <c r="T35" s="198"/>
      <c r="U35" s="198"/>
      <c r="V35" s="198"/>
      <c r="W35" s="198"/>
      <c r="X35" s="198"/>
      <c r="Y35" s="199"/>
      <c r="Z35" s="195"/>
      <c r="AA35" s="196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</row>
    <row r="36" spans="1:66" ht="17.100000000000001" customHeight="1" thickBot="1">
      <c r="A36" s="193"/>
      <c r="B36" s="194"/>
      <c r="C36" s="200"/>
      <c r="D36" s="201"/>
      <c r="E36" s="201"/>
      <c r="F36" s="201"/>
      <c r="G36" s="201"/>
      <c r="H36" s="201"/>
      <c r="I36" s="201"/>
      <c r="J36" s="201"/>
      <c r="K36" s="201"/>
      <c r="L36" s="202"/>
      <c r="M36" s="81"/>
      <c r="N36" s="81"/>
      <c r="O36" s="81"/>
      <c r="P36" s="200"/>
      <c r="Q36" s="201"/>
      <c r="R36" s="201"/>
      <c r="S36" s="201"/>
      <c r="T36" s="201"/>
      <c r="U36" s="201"/>
      <c r="V36" s="201"/>
      <c r="W36" s="201"/>
      <c r="X36" s="201"/>
      <c r="Y36" s="202"/>
      <c r="Z36" s="195"/>
      <c r="AA36" s="196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</row>
    <row r="37" spans="1:66" ht="17.100000000000001" customHeight="1">
      <c r="A37" s="193"/>
      <c r="B37" s="194"/>
      <c r="C37" s="197" t="str">
        <f>IF('Matchs de poule'!W28=5,'Matchs de poule'!P28,"")</f>
        <v/>
      </c>
      <c r="D37" s="198"/>
      <c r="E37" s="198"/>
      <c r="F37" s="198"/>
      <c r="G37" s="198"/>
      <c r="H37" s="198"/>
      <c r="I37" s="198"/>
      <c r="J37" s="198"/>
      <c r="K37" s="198"/>
      <c r="L37" s="199"/>
      <c r="M37" s="81"/>
      <c r="N37" s="81"/>
      <c r="O37" s="81"/>
      <c r="P37" s="197" t="str">
        <f>IF('Matchs de poule'!W29=5,'Matchs de poule'!P29,"")</f>
        <v/>
      </c>
      <c r="Q37" s="198"/>
      <c r="R37" s="198"/>
      <c r="S37" s="198"/>
      <c r="T37" s="198"/>
      <c r="U37" s="198"/>
      <c r="V37" s="198"/>
      <c r="W37" s="198"/>
      <c r="X37" s="198"/>
      <c r="Y37" s="199"/>
      <c r="Z37" s="195"/>
      <c r="AA37" s="196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17.100000000000001" customHeight="1" thickBot="1">
      <c r="A38" s="193"/>
      <c r="B38" s="194"/>
      <c r="C38" s="200"/>
      <c r="D38" s="201"/>
      <c r="E38" s="201"/>
      <c r="F38" s="201"/>
      <c r="G38" s="201"/>
      <c r="H38" s="201"/>
      <c r="I38" s="201"/>
      <c r="J38" s="201"/>
      <c r="K38" s="201"/>
      <c r="L38" s="202"/>
      <c r="M38" s="81"/>
      <c r="N38" s="81"/>
      <c r="O38" s="81"/>
      <c r="P38" s="200"/>
      <c r="Q38" s="201"/>
      <c r="R38" s="201"/>
      <c r="S38" s="201"/>
      <c r="T38" s="201"/>
      <c r="U38" s="201"/>
      <c r="V38" s="201"/>
      <c r="W38" s="201"/>
      <c r="X38" s="201"/>
      <c r="Y38" s="202"/>
      <c r="Z38" s="195"/>
      <c r="AA38" s="196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</row>
    <row r="39" spans="1:66" ht="17.100000000000001" customHeight="1">
      <c r="A39" s="193"/>
      <c r="B39" s="194"/>
      <c r="C39" s="203" t="s">
        <v>3</v>
      </c>
      <c r="D39" s="204"/>
      <c r="E39" s="207"/>
      <c r="F39" s="208"/>
      <c r="G39" s="81"/>
      <c r="H39" s="81"/>
      <c r="I39" s="203" t="s">
        <v>20</v>
      </c>
      <c r="J39" s="204"/>
      <c r="K39" s="211"/>
      <c r="L39" s="212"/>
      <c r="M39" s="81"/>
      <c r="N39" s="81"/>
      <c r="O39" s="81"/>
      <c r="P39" s="203" t="s">
        <v>3</v>
      </c>
      <c r="Q39" s="204"/>
      <c r="R39" s="207"/>
      <c r="S39" s="208"/>
      <c r="T39" s="81"/>
      <c r="U39" s="81"/>
      <c r="V39" s="203" t="s">
        <v>20</v>
      </c>
      <c r="W39" s="204"/>
      <c r="X39" s="211"/>
      <c r="Y39" s="212"/>
      <c r="Z39" s="195"/>
      <c r="AA39" s="196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</row>
    <row r="40" spans="1:66" ht="17.100000000000001" customHeight="1" thickBot="1">
      <c r="A40" s="193"/>
      <c r="B40" s="194"/>
      <c r="C40" s="205"/>
      <c r="D40" s="206"/>
      <c r="E40" s="209"/>
      <c r="F40" s="210"/>
      <c r="G40" s="81"/>
      <c r="H40" s="81"/>
      <c r="I40" s="205"/>
      <c r="J40" s="206"/>
      <c r="K40" s="213"/>
      <c r="L40" s="214"/>
      <c r="M40" s="81"/>
      <c r="N40" s="81"/>
      <c r="O40" s="81"/>
      <c r="P40" s="205"/>
      <c r="Q40" s="206"/>
      <c r="R40" s="209"/>
      <c r="S40" s="210"/>
      <c r="T40" s="81"/>
      <c r="U40" s="81"/>
      <c r="V40" s="205"/>
      <c r="W40" s="206"/>
      <c r="X40" s="213"/>
      <c r="Y40" s="214"/>
      <c r="Z40" s="195"/>
      <c r="AA40" s="196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</row>
    <row r="41" spans="1:66" ht="17.100000000000001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</row>
    <row r="42" spans="1:66" ht="17.100000000000001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</row>
    <row r="43" spans="1:66">
      <c r="A43" s="79"/>
      <c r="B43" s="79"/>
      <c r="C43" s="215" t="s">
        <v>44</v>
      </c>
      <c r="D43" s="215"/>
      <c r="E43" s="215"/>
      <c r="F43" s="215"/>
      <c r="G43" s="215"/>
      <c r="H43" s="215"/>
      <c r="I43" s="215"/>
      <c r="J43" s="215"/>
      <c r="K43" s="215"/>
      <c r="L43" s="215"/>
      <c r="M43" s="79"/>
      <c r="N43" s="79"/>
      <c r="O43" s="79"/>
      <c r="P43" s="215" t="s">
        <v>43</v>
      </c>
      <c r="Q43" s="215"/>
      <c r="R43" s="215"/>
      <c r="S43" s="215"/>
      <c r="T43" s="215"/>
      <c r="U43" s="215"/>
      <c r="V43" s="215"/>
      <c r="W43" s="215"/>
      <c r="X43" s="215"/>
      <c r="Y43" s="215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</row>
    <row r="44" spans="1:66" ht="15.75" thickBot="1">
      <c r="A44" s="79"/>
      <c r="B44" s="79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79"/>
      <c r="N44" s="79"/>
      <c r="O44" s="79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</row>
    <row r="45" spans="1:66" ht="15" customHeight="1">
      <c r="A45" s="193" t="s">
        <v>57</v>
      </c>
      <c r="B45" s="194">
        <v>0.625</v>
      </c>
      <c r="C45" s="203" t="s">
        <v>3</v>
      </c>
      <c r="D45" s="204"/>
      <c r="E45" s="207"/>
      <c r="F45" s="208"/>
      <c r="G45" s="81"/>
      <c r="H45" s="81"/>
      <c r="I45" s="203" t="s">
        <v>20</v>
      </c>
      <c r="J45" s="204"/>
      <c r="K45" s="211"/>
      <c r="L45" s="212"/>
      <c r="M45" s="79"/>
      <c r="N45" s="79"/>
      <c r="O45" s="79"/>
      <c r="P45" s="203" t="s">
        <v>3</v>
      </c>
      <c r="Q45" s="204"/>
      <c r="R45" s="207"/>
      <c r="S45" s="208"/>
      <c r="T45" s="81"/>
      <c r="U45" s="81"/>
      <c r="V45" s="203" t="s">
        <v>20</v>
      </c>
      <c r="W45" s="204"/>
      <c r="X45" s="211"/>
      <c r="Y45" s="212"/>
      <c r="Z45" s="195">
        <v>0.63541666666666663</v>
      </c>
      <c r="AA45" s="193" t="s">
        <v>57</v>
      </c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</row>
    <row r="46" spans="1:66" ht="15.75" thickBot="1">
      <c r="A46" s="193"/>
      <c r="B46" s="194"/>
      <c r="C46" s="205"/>
      <c r="D46" s="206"/>
      <c r="E46" s="209"/>
      <c r="F46" s="210"/>
      <c r="G46" s="81"/>
      <c r="H46" s="81"/>
      <c r="I46" s="205"/>
      <c r="J46" s="206"/>
      <c r="K46" s="213"/>
      <c r="L46" s="214"/>
      <c r="M46" s="79"/>
      <c r="N46" s="79"/>
      <c r="O46" s="79"/>
      <c r="P46" s="205"/>
      <c r="Q46" s="206"/>
      <c r="R46" s="209"/>
      <c r="S46" s="210"/>
      <c r="T46" s="81"/>
      <c r="U46" s="81"/>
      <c r="V46" s="205"/>
      <c r="W46" s="206"/>
      <c r="X46" s="213"/>
      <c r="Y46" s="214"/>
      <c r="Z46" s="195"/>
      <c r="AA46" s="193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</row>
    <row r="47" spans="1:66">
      <c r="A47" s="193"/>
      <c r="B47" s="194"/>
      <c r="C47" s="197" t="str">
        <f>IF('Matchs de poule'!W50=5,'Matchs de poule'!P50,"")</f>
        <v/>
      </c>
      <c r="D47" s="198"/>
      <c r="E47" s="198"/>
      <c r="F47" s="198"/>
      <c r="G47" s="198"/>
      <c r="H47" s="198"/>
      <c r="I47" s="198"/>
      <c r="J47" s="198"/>
      <c r="K47" s="198"/>
      <c r="L47" s="199"/>
      <c r="M47" s="79"/>
      <c r="N47" s="79"/>
      <c r="O47" s="79"/>
      <c r="P47" s="197" t="str">
        <f>IF('Matchs de poule'!AJ50=5,'Matchs de poule'!AC50,"")</f>
        <v/>
      </c>
      <c r="Q47" s="198"/>
      <c r="R47" s="198"/>
      <c r="S47" s="198"/>
      <c r="T47" s="198"/>
      <c r="U47" s="198"/>
      <c r="V47" s="198"/>
      <c r="W47" s="198"/>
      <c r="X47" s="198"/>
      <c r="Y47" s="199"/>
      <c r="Z47" s="195"/>
      <c r="AA47" s="193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</row>
    <row r="48" spans="1:66" ht="15.75" thickBot="1">
      <c r="A48" s="193"/>
      <c r="B48" s="194"/>
      <c r="C48" s="200"/>
      <c r="D48" s="201"/>
      <c r="E48" s="201"/>
      <c r="F48" s="201"/>
      <c r="G48" s="201"/>
      <c r="H48" s="201"/>
      <c r="I48" s="201"/>
      <c r="J48" s="201"/>
      <c r="K48" s="201"/>
      <c r="L48" s="202"/>
      <c r="M48" s="79"/>
      <c r="N48" s="79"/>
      <c r="O48" s="79"/>
      <c r="P48" s="200"/>
      <c r="Q48" s="201"/>
      <c r="R48" s="201"/>
      <c r="S48" s="201"/>
      <c r="T48" s="201"/>
      <c r="U48" s="201"/>
      <c r="V48" s="201"/>
      <c r="W48" s="201"/>
      <c r="X48" s="201"/>
      <c r="Y48" s="202"/>
      <c r="Z48" s="195"/>
      <c r="AA48" s="193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</row>
    <row r="49" spans="1:66">
      <c r="A49" s="193"/>
      <c r="B49" s="194"/>
      <c r="C49" s="197" t="str">
        <f>IF('Matchs de poule'!W69=5,'Matchs de poule'!P69,"")</f>
        <v/>
      </c>
      <c r="D49" s="198"/>
      <c r="E49" s="198"/>
      <c r="F49" s="198"/>
      <c r="G49" s="198"/>
      <c r="H49" s="198"/>
      <c r="I49" s="198"/>
      <c r="J49" s="198"/>
      <c r="K49" s="198"/>
      <c r="L49" s="199"/>
      <c r="M49" s="79"/>
      <c r="N49" s="79"/>
      <c r="O49" s="79"/>
      <c r="P49" s="197" t="str">
        <f>IF('Matchs de poule'!AJ69=5,'Matchs de poule'!AC69,"")</f>
        <v/>
      </c>
      <c r="Q49" s="198"/>
      <c r="R49" s="198"/>
      <c r="S49" s="198"/>
      <c r="T49" s="198"/>
      <c r="U49" s="198"/>
      <c r="V49" s="198"/>
      <c r="W49" s="198"/>
      <c r="X49" s="198"/>
      <c r="Y49" s="199"/>
      <c r="Z49" s="195"/>
      <c r="AA49" s="193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</row>
    <row r="50" spans="1:66" ht="15.75" thickBot="1">
      <c r="A50" s="193"/>
      <c r="B50" s="194"/>
      <c r="C50" s="200"/>
      <c r="D50" s="201"/>
      <c r="E50" s="201"/>
      <c r="F50" s="201"/>
      <c r="G50" s="201"/>
      <c r="H50" s="201"/>
      <c r="I50" s="201"/>
      <c r="J50" s="201"/>
      <c r="K50" s="201"/>
      <c r="L50" s="202"/>
      <c r="M50" s="79"/>
      <c r="N50" s="79"/>
      <c r="O50" s="79"/>
      <c r="P50" s="200"/>
      <c r="Q50" s="201"/>
      <c r="R50" s="201"/>
      <c r="S50" s="201"/>
      <c r="T50" s="201"/>
      <c r="U50" s="201"/>
      <c r="V50" s="201"/>
      <c r="W50" s="201"/>
      <c r="X50" s="201"/>
      <c r="Y50" s="202"/>
      <c r="Z50" s="195"/>
      <c r="AA50" s="193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</row>
    <row r="51" spans="1:66">
      <c r="A51" s="193"/>
      <c r="B51" s="194"/>
      <c r="C51" s="203" t="s">
        <v>3</v>
      </c>
      <c r="D51" s="204"/>
      <c r="E51" s="207"/>
      <c r="F51" s="208"/>
      <c r="G51" s="81"/>
      <c r="H51" s="81"/>
      <c r="I51" s="203" t="s">
        <v>20</v>
      </c>
      <c r="J51" s="204"/>
      <c r="K51" s="211"/>
      <c r="L51" s="212"/>
      <c r="M51" s="79"/>
      <c r="N51" s="79"/>
      <c r="O51" s="79"/>
      <c r="P51" s="203" t="s">
        <v>3</v>
      </c>
      <c r="Q51" s="204"/>
      <c r="R51" s="207"/>
      <c r="S51" s="208"/>
      <c r="T51" s="81"/>
      <c r="U51" s="81"/>
      <c r="V51" s="203" t="s">
        <v>20</v>
      </c>
      <c r="W51" s="204"/>
      <c r="X51" s="211"/>
      <c r="Y51" s="212"/>
      <c r="Z51" s="195"/>
      <c r="AA51" s="193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</row>
    <row r="52" spans="1:66" ht="15.75" thickBot="1">
      <c r="A52" s="193"/>
      <c r="B52" s="194"/>
      <c r="C52" s="205"/>
      <c r="D52" s="206"/>
      <c r="E52" s="209"/>
      <c r="F52" s="210"/>
      <c r="G52" s="81"/>
      <c r="H52" s="81"/>
      <c r="I52" s="205"/>
      <c r="J52" s="206"/>
      <c r="K52" s="213"/>
      <c r="L52" s="214"/>
      <c r="M52" s="79"/>
      <c r="N52" s="79"/>
      <c r="O52" s="79"/>
      <c r="P52" s="205"/>
      <c r="Q52" s="206"/>
      <c r="R52" s="209"/>
      <c r="S52" s="210"/>
      <c r="T52" s="81"/>
      <c r="U52" s="81"/>
      <c r="V52" s="205"/>
      <c r="W52" s="206"/>
      <c r="X52" s="213"/>
      <c r="Y52" s="214"/>
      <c r="Z52" s="195"/>
      <c r="AA52" s="193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66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66" ht="18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66">
      <c r="A55" s="79"/>
      <c r="B55" s="79"/>
      <c r="C55" s="215" t="s">
        <v>45</v>
      </c>
      <c r="D55" s="215"/>
      <c r="E55" s="215"/>
      <c r="F55" s="215"/>
      <c r="G55" s="215"/>
      <c r="H55" s="215"/>
      <c r="I55" s="215"/>
      <c r="J55" s="215"/>
      <c r="K55" s="215"/>
      <c r="L55" s="215"/>
      <c r="M55" s="79"/>
      <c r="N55" s="79"/>
      <c r="O55" s="79"/>
      <c r="P55" s="215" t="s">
        <v>46</v>
      </c>
      <c r="Q55" s="215"/>
      <c r="R55" s="215"/>
      <c r="S55" s="215"/>
      <c r="T55" s="215"/>
      <c r="U55" s="215"/>
      <c r="V55" s="215"/>
      <c r="W55" s="215"/>
      <c r="X55" s="215"/>
      <c r="Y55" s="215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</row>
    <row r="56" spans="1:66" ht="15.75" thickBot="1">
      <c r="A56" s="79"/>
      <c r="B56" s="79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79"/>
      <c r="N56" s="79"/>
      <c r="O56" s="79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</row>
    <row r="57" spans="1:66" ht="15" customHeight="1">
      <c r="A57" s="196" t="s">
        <v>58</v>
      </c>
      <c r="B57" s="194">
        <v>0.625</v>
      </c>
      <c r="C57" s="203" t="s">
        <v>3</v>
      </c>
      <c r="D57" s="204"/>
      <c r="E57" s="207"/>
      <c r="F57" s="208"/>
      <c r="G57" s="81"/>
      <c r="H57" s="81"/>
      <c r="I57" s="203" t="s">
        <v>20</v>
      </c>
      <c r="J57" s="204"/>
      <c r="K57" s="211"/>
      <c r="L57" s="212"/>
      <c r="M57" s="79"/>
      <c r="N57" s="79"/>
      <c r="O57" s="79"/>
      <c r="P57" s="203" t="s">
        <v>3</v>
      </c>
      <c r="Q57" s="204"/>
      <c r="R57" s="207"/>
      <c r="S57" s="208"/>
      <c r="T57" s="81"/>
      <c r="U57" s="81"/>
      <c r="V57" s="203" t="s">
        <v>20</v>
      </c>
      <c r="W57" s="204"/>
      <c r="X57" s="211"/>
      <c r="Y57" s="212"/>
      <c r="Z57" s="195">
        <v>0.64583333333333337</v>
      </c>
      <c r="AA57" s="196" t="s">
        <v>58</v>
      </c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</row>
    <row r="58" spans="1:66" ht="15.75" thickBot="1">
      <c r="A58" s="196"/>
      <c r="B58" s="194"/>
      <c r="C58" s="205"/>
      <c r="D58" s="206"/>
      <c r="E58" s="209"/>
      <c r="F58" s="210"/>
      <c r="G58" s="81"/>
      <c r="H58" s="81"/>
      <c r="I58" s="205"/>
      <c r="J58" s="206"/>
      <c r="K58" s="213"/>
      <c r="L58" s="214"/>
      <c r="M58" s="79"/>
      <c r="N58" s="79"/>
      <c r="O58" s="79"/>
      <c r="P58" s="205"/>
      <c r="Q58" s="206"/>
      <c r="R58" s="209"/>
      <c r="S58" s="210"/>
      <c r="T58" s="81"/>
      <c r="U58" s="81"/>
      <c r="V58" s="205"/>
      <c r="W58" s="206"/>
      <c r="X58" s="213"/>
      <c r="Y58" s="214"/>
      <c r="Z58" s="195"/>
      <c r="AA58" s="196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</row>
    <row r="59" spans="1:66">
      <c r="A59" s="196"/>
      <c r="B59" s="194"/>
      <c r="C59" s="197" t="str">
        <f>IF('Matchs de poule'!W62=5,'Matchs de poule'!P62,"")</f>
        <v/>
      </c>
      <c r="D59" s="198"/>
      <c r="E59" s="198"/>
      <c r="F59" s="198"/>
      <c r="G59" s="198"/>
      <c r="H59" s="198"/>
      <c r="I59" s="198"/>
      <c r="J59" s="198"/>
      <c r="K59" s="198"/>
      <c r="L59" s="199"/>
      <c r="M59" s="79"/>
      <c r="N59" s="79"/>
      <c r="O59" s="79"/>
      <c r="P59" s="197" t="str">
        <f>IF('Matchs de poule'!AJ62=5,'Matchs de poule'!AC62,"")</f>
        <v/>
      </c>
      <c r="Q59" s="198"/>
      <c r="R59" s="198"/>
      <c r="S59" s="198"/>
      <c r="T59" s="198"/>
      <c r="U59" s="198"/>
      <c r="V59" s="198"/>
      <c r="W59" s="198"/>
      <c r="X59" s="198"/>
      <c r="Y59" s="199"/>
      <c r="Z59" s="195"/>
      <c r="AA59" s="196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</row>
    <row r="60" spans="1:66" ht="15.75" thickBot="1">
      <c r="A60" s="196"/>
      <c r="B60" s="194"/>
      <c r="C60" s="200"/>
      <c r="D60" s="201"/>
      <c r="E60" s="201"/>
      <c r="F60" s="201"/>
      <c r="G60" s="201"/>
      <c r="H60" s="201"/>
      <c r="I60" s="201"/>
      <c r="J60" s="201"/>
      <c r="K60" s="201"/>
      <c r="L60" s="202"/>
      <c r="M60" s="79"/>
      <c r="N60" s="79"/>
      <c r="O60" s="79"/>
      <c r="P60" s="200"/>
      <c r="Q60" s="201"/>
      <c r="R60" s="201"/>
      <c r="S60" s="201"/>
      <c r="T60" s="201"/>
      <c r="U60" s="201"/>
      <c r="V60" s="201"/>
      <c r="W60" s="201"/>
      <c r="X60" s="201"/>
      <c r="Y60" s="202"/>
      <c r="Z60" s="195"/>
      <c r="AA60" s="196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</row>
    <row r="61" spans="1:66">
      <c r="A61" s="196"/>
      <c r="B61" s="194"/>
      <c r="C61" s="197" t="str">
        <f>IF('Matchs de poule'!W81=5,'Matchs de poule'!P81,"")</f>
        <v/>
      </c>
      <c r="D61" s="198"/>
      <c r="E61" s="198"/>
      <c r="F61" s="198"/>
      <c r="G61" s="198"/>
      <c r="H61" s="198"/>
      <c r="I61" s="198"/>
      <c r="J61" s="198"/>
      <c r="K61" s="198"/>
      <c r="L61" s="199"/>
      <c r="M61" s="79"/>
      <c r="N61" s="79"/>
      <c r="O61" s="79"/>
      <c r="P61" s="197" t="str">
        <f>IF('Matchs de poule'!AJ81=5,'Matchs de poule'!AC81,"")</f>
        <v/>
      </c>
      <c r="Q61" s="198"/>
      <c r="R61" s="198"/>
      <c r="S61" s="198"/>
      <c r="T61" s="198"/>
      <c r="U61" s="198"/>
      <c r="V61" s="198"/>
      <c r="W61" s="198"/>
      <c r="X61" s="198"/>
      <c r="Y61" s="199"/>
      <c r="Z61" s="195"/>
      <c r="AA61" s="196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</row>
    <row r="62" spans="1:66" ht="15.75" thickBot="1">
      <c r="A62" s="196"/>
      <c r="B62" s="194"/>
      <c r="C62" s="200"/>
      <c r="D62" s="201"/>
      <c r="E62" s="201"/>
      <c r="F62" s="201"/>
      <c r="G62" s="201"/>
      <c r="H62" s="201"/>
      <c r="I62" s="201"/>
      <c r="J62" s="201"/>
      <c r="K62" s="201"/>
      <c r="L62" s="202"/>
      <c r="M62" s="79"/>
      <c r="N62" s="79"/>
      <c r="O62" s="79"/>
      <c r="P62" s="200"/>
      <c r="Q62" s="201"/>
      <c r="R62" s="201"/>
      <c r="S62" s="201"/>
      <c r="T62" s="201"/>
      <c r="U62" s="201"/>
      <c r="V62" s="201"/>
      <c r="W62" s="201"/>
      <c r="X62" s="201"/>
      <c r="Y62" s="202"/>
      <c r="Z62" s="195"/>
      <c r="AA62" s="196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</row>
    <row r="63" spans="1:66">
      <c r="A63" s="196"/>
      <c r="B63" s="194"/>
      <c r="C63" s="203" t="s">
        <v>3</v>
      </c>
      <c r="D63" s="204"/>
      <c r="E63" s="207"/>
      <c r="F63" s="208"/>
      <c r="G63" s="81"/>
      <c r="H63" s="81"/>
      <c r="I63" s="203" t="s">
        <v>20</v>
      </c>
      <c r="J63" s="204"/>
      <c r="K63" s="211"/>
      <c r="L63" s="212"/>
      <c r="M63" s="79"/>
      <c r="N63" s="79"/>
      <c r="O63" s="79"/>
      <c r="P63" s="203" t="s">
        <v>3</v>
      </c>
      <c r="Q63" s="204"/>
      <c r="R63" s="207"/>
      <c r="S63" s="208"/>
      <c r="T63" s="81"/>
      <c r="U63" s="81"/>
      <c r="V63" s="203" t="s">
        <v>20</v>
      </c>
      <c r="W63" s="204"/>
      <c r="X63" s="211"/>
      <c r="Y63" s="212"/>
      <c r="Z63" s="195"/>
      <c r="AA63" s="196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</row>
    <row r="64" spans="1:66" ht="15.75" thickBot="1">
      <c r="A64" s="196"/>
      <c r="B64" s="194"/>
      <c r="C64" s="205"/>
      <c r="D64" s="206"/>
      <c r="E64" s="209"/>
      <c r="F64" s="210"/>
      <c r="G64" s="81"/>
      <c r="H64" s="81"/>
      <c r="I64" s="205"/>
      <c r="J64" s="206"/>
      <c r="K64" s="213"/>
      <c r="L64" s="214"/>
      <c r="M64" s="79"/>
      <c r="N64" s="79"/>
      <c r="O64" s="79"/>
      <c r="P64" s="205"/>
      <c r="Q64" s="206"/>
      <c r="R64" s="209"/>
      <c r="S64" s="210"/>
      <c r="T64" s="81"/>
      <c r="U64" s="81"/>
      <c r="V64" s="205"/>
      <c r="W64" s="206"/>
      <c r="X64" s="213"/>
      <c r="Y64" s="214"/>
      <c r="Z64" s="195"/>
      <c r="AA64" s="196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</row>
    <row r="65" spans="1:66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</row>
    <row r="66" spans="1:66" ht="9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</row>
    <row r="67" spans="1:66">
      <c r="A67" s="79"/>
      <c r="B67" s="79"/>
      <c r="C67" s="215" t="s">
        <v>47</v>
      </c>
      <c r="D67" s="215"/>
      <c r="E67" s="215"/>
      <c r="F67" s="215"/>
      <c r="G67" s="215"/>
      <c r="H67" s="215"/>
      <c r="I67" s="215"/>
      <c r="J67" s="215"/>
      <c r="K67" s="215"/>
      <c r="L67" s="215"/>
      <c r="M67" s="79"/>
      <c r="N67" s="79"/>
      <c r="O67" s="79"/>
      <c r="P67" s="215" t="s">
        <v>48</v>
      </c>
      <c r="Q67" s="215"/>
      <c r="R67" s="215"/>
      <c r="S67" s="215"/>
      <c r="T67" s="215"/>
      <c r="U67" s="215"/>
      <c r="V67" s="215"/>
      <c r="W67" s="215"/>
      <c r="X67" s="215"/>
      <c r="Y67" s="215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</row>
    <row r="68" spans="1:66" ht="15.75" thickBot="1">
      <c r="A68" s="79"/>
      <c r="B68" s="79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79"/>
      <c r="N68" s="79"/>
      <c r="O68" s="79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</row>
    <row r="69" spans="1:66">
      <c r="A69" s="193" t="s">
        <v>58</v>
      </c>
      <c r="B69" s="194">
        <v>0.65625</v>
      </c>
      <c r="C69" s="203" t="s">
        <v>3</v>
      </c>
      <c r="D69" s="204"/>
      <c r="E69" s="207"/>
      <c r="F69" s="208"/>
      <c r="G69" s="81"/>
      <c r="H69" s="81"/>
      <c r="I69" s="203" t="s">
        <v>20</v>
      </c>
      <c r="J69" s="204"/>
      <c r="K69" s="211"/>
      <c r="L69" s="212"/>
      <c r="M69" s="79"/>
      <c r="N69" s="79"/>
      <c r="O69" s="79"/>
      <c r="P69" s="203" t="s">
        <v>3</v>
      </c>
      <c r="Q69" s="204"/>
      <c r="R69" s="207"/>
      <c r="S69" s="208"/>
      <c r="T69" s="81"/>
      <c r="U69" s="81"/>
      <c r="V69" s="203" t="s">
        <v>20</v>
      </c>
      <c r="W69" s="204"/>
      <c r="X69" s="211"/>
      <c r="Y69" s="212"/>
      <c r="Z69" s="195">
        <v>0.66666666666666663</v>
      </c>
      <c r="AA69" s="196" t="s">
        <v>57</v>
      </c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</row>
    <row r="70" spans="1:66" ht="15.75" thickBot="1">
      <c r="A70" s="193"/>
      <c r="B70" s="194"/>
      <c r="C70" s="205"/>
      <c r="D70" s="206"/>
      <c r="E70" s="209"/>
      <c r="F70" s="210"/>
      <c r="G70" s="81"/>
      <c r="H70" s="81"/>
      <c r="I70" s="205"/>
      <c r="J70" s="206"/>
      <c r="K70" s="213"/>
      <c r="L70" s="214"/>
      <c r="M70" s="79"/>
      <c r="N70" s="79"/>
      <c r="O70" s="79"/>
      <c r="P70" s="205"/>
      <c r="Q70" s="206"/>
      <c r="R70" s="209"/>
      <c r="S70" s="210"/>
      <c r="T70" s="81"/>
      <c r="U70" s="81"/>
      <c r="V70" s="205"/>
      <c r="W70" s="206"/>
      <c r="X70" s="213"/>
      <c r="Y70" s="214"/>
      <c r="Z70" s="195"/>
      <c r="AA70" s="196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</row>
    <row r="71" spans="1:66">
      <c r="A71" s="193"/>
      <c r="B71" s="194"/>
      <c r="C71" s="197" t="str">
        <f>IF('Matchs de poule'!W74=5,'Matchs de poule'!P74,"")</f>
        <v/>
      </c>
      <c r="D71" s="198"/>
      <c r="E71" s="198"/>
      <c r="F71" s="198"/>
      <c r="G71" s="198"/>
      <c r="H71" s="198"/>
      <c r="I71" s="198"/>
      <c r="J71" s="198"/>
      <c r="K71" s="198"/>
      <c r="L71" s="199"/>
      <c r="M71" s="79"/>
      <c r="N71" s="79"/>
      <c r="O71" s="79"/>
      <c r="P71" s="197" t="str">
        <f>IF('Matchs de poule'!AJ74=5,'Matchs de poule'!AC74,"")</f>
        <v/>
      </c>
      <c r="Q71" s="198"/>
      <c r="R71" s="198"/>
      <c r="S71" s="198"/>
      <c r="T71" s="198"/>
      <c r="U71" s="198"/>
      <c r="V71" s="198"/>
      <c r="W71" s="198"/>
      <c r="X71" s="198"/>
      <c r="Y71" s="199"/>
      <c r="Z71" s="195"/>
      <c r="AA71" s="196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</row>
    <row r="72" spans="1:66" ht="15.75" thickBot="1">
      <c r="A72" s="193"/>
      <c r="B72" s="194"/>
      <c r="C72" s="200"/>
      <c r="D72" s="201"/>
      <c r="E72" s="201"/>
      <c r="F72" s="201"/>
      <c r="G72" s="201"/>
      <c r="H72" s="201"/>
      <c r="I72" s="201"/>
      <c r="J72" s="201"/>
      <c r="K72" s="201"/>
      <c r="L72" s="202"/>
      <c r="M72" s="79"/>
      <c r="N72" s="79"/>
      <c r="O72" s="79"/>
      <c r="P72" s="200"/>
      <c r="Q72" s="201"/>
      <c r="R72" s="201"/>
      <c r="S72" s="201"/>
      <c r="T72" s="201"/>
      <c r="U72" s="201"/>
      <c r="V72" s="201"/>
      <c r="W72" s="201"/>
      <c r="X72" s="201"/>
      <c r="Y72" s="202"/>
      <c r="Z72" s="195"/>
      <c r="AA72" s="196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</row>
    <row r="73" spans="1:66">
      <c r="A73" s="193"/>
      <c r="B73" s="194"/>
      <c r="C73" s="197" t="str">
        <f>IF('Matchs de poule'!W93=5,'Matchs de poule'!P93,"")</f>
        <v/>
      </c>
      <c r="D73" s="198"/>
      <c r="E73" s="198"/>
      <c r="F73" s="198"/>
      <c r="G73" s="198"/>
      <c r="H73" s="198"/>
      <c r="I73" s="198"/>
      <c r="J73" s="198"/>
      <c r="K73" s="198"/>
      <c r="L73" s="199"/>
      <c r="M73" s="79"/>
      <c r="N73" s="79"/>
      <c r="O73" s="79"/>
      <c r="P73" s="197" t="str">
        <f>IF('Matchs de poule'!AJ93=5,'Matchs de poule'!AC93,"")</f>
        <v/>
      </c>
      <c r="Q73" s="198"/>
      <c r="R73" s="198"/>
      <c r="S73" s="198"/>
      <c r="T73" s="198"/>
      <c r="U73" s="198"/>
      <c r="V73" s="198"/>
      <c r="W73" s="198"/>
      <c r="X73" s="198"/>
      <c r="Y73" s="199"/>
      <c r="Z73" s="195"/>
      <c r="AA73" s="196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</row>
    <row r="74" spans="1:66" ht="15.75" thickBot="1">
      <c r="A74" s="193"/>
      <c r="B74" s="194"/>
      <c r="C74" s="200"/>
      <c r="D74" s="201"/>
      <c r="E74" s="201"/>
      <c r="F74" s="201"/>
      <c r="G74" s="201"/>
      <c r="H74" s="201"/>
      <c r="I74" s="201"/>
      <c r="J74" s="201"/>
      <c r="K74" s="201"/>
      <c r="L74" s="202"/>
      <c r="M74" s="79"/>
      <c r="N74" s="79"/>
      <c r="O74" s="79"/>
      <c r="P74" s="200"/>
      <c r="Q74" s="201"/>
      <c r="R74" s="201"/>
      <c r="S74" s="201"/>
      <c r="T74" s="201"/>
      <c r="U74" s="201"/>
      <c r="V74" s="201"/>
      <c r="W74" s="201"/>
      <c r="X74" s="201"/>
      <c r="Y74" s="202"/>
      <c r="Z74" s="195"/>
      <c r="AA74" s="196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</row>
    <row r="75" spans="1:66">
      <c r="A75" s="193"/>
      <c r="B75" s="194"/>
      <c r="C75" s="203" t="s">
        <v>3</v>
      </c>
      <c r="D75" s="204"/>
      <c r="E75" s="207"/>
      <c r="F75" s="208"/>
      <c r="G75" s="81"/>
      <c r="H75" s="81"/>
      <c r="I75" s="203" t="s">
        <v>20</v>
      </c>
      <c r="J75" s="204"/>
      <c r="K75" s="211"/>
      <c r="L75" s="212"/>
      <c r="M75" s="79"/>
      <c r="N75" s="79"/>
      <c r="O75" s="79"/>
      <c r="P75" s="203" t="s">
        <v>3</v>
      </c>
      <c r="Q75" s="204"/>
      <c r="R75" s="207"/>
      <c r="S75" s="208"/>
      <c r="T75" s="81"/>
      <c r="U75" s="81"/>
      <c r="V75" s="203" t="s">
        <v>20</v>
      </c>
      <c r="W75" s="204"/>
      <c r="X75" s="211"/>
      <c r="Y75" s="212"/>
      <c r="Z75" s="195"/>
      <c r="AA75" s="196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</row>
    <row r="76" spans="1:66" ht="15.75" thickBot="1">
      <c r="A76" s="193"/>
      <c r="B76" s="194"/>
      <c r="C76" s="205"/>
      <c r="D76" s="206"/>
      <c r="E76" s="209"/>
      <c r="F76" s="210"/>
      <c r="G76" s="81"/>
      <c r="H76" s="81"/>
      <c r="I76" s="205"/>
      <c r="J76" s="206"/>
      <c r="K76" s="213"/>
      <c r="L76" s="214"/>
      <c r="M76" s="79"/>
      <c r="N76" s="79"/>
      <c r="O76" s="79"/>
      <c r="P76" s="205"/>
      <c r="Q76" s="206"/>
      <c r="R76" s="209"/>
      <c r="S76" s="210"/>
      <c r="T76" s="81"/>
      <c r="U76" s="81"/>
      <c r="V76" s="205"/>
      <c r="W76" s="206"/>
      <c r="X76" s="213"/>
      <c r="Y76" s="214"/>
      <c r="Z76" s="195"/>
      <c r="AA76" s="196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</row>
    <row r="77" spans="1:66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</row>
    <row r="78" spans="1:66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</row>
    <row r="79" spans="1:66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</row>
  </sheetData>
  <sheetProtection sheet="1" objects="1" scenarios="1"/>
  <mergeCells count="157">
    <mergeCell ref="C73:L74"/>
    <mergeCell ref="C75:D76"/>
    <mergeCell ref="E75:F76"/>
    <mergeCell ref="I75:J76"/>
    <mergeCell ref="K75:L76"/>
    <mergeCell ref="C67:L68"/>
    <mergeCell ref="C69:D70"/>
    <mergeCell ref="E69:F70"/>
    <mergeCell ref="I69:J70"/>
    <mergeCell ref="K69:L70"/>
    <mergeCell ref="P73:Y74"/>
    <mergeCell ref="P75:Q76"/>
    <mergeCell ref="R75:S76"/>
    <mergeCell ref="V75:W76"/>
    <mergeCell ref="X75:Y76"/>
    <mergeCell ref="P67:Y68"/>
    <mergeCell ref="P69:Q70"/>
    <mergeCell ref="R69:S70"/>
    <mergeCell ref="V69:W70"/>
    <mergeCell ref="X69:Y70"/>
    <mergeCell ref="K57:L58"/>
    <mergeCell ref="P59:Y60"/>
    <mergeCell ref="P61:Y62"/>
    <mergeCell ref="P63:Q64"/>
    <mergeCell ref="R63:S64"/>
    <mergeCell ref="V63:W64"/>
    <mergeCell ref="X63:Y64"/>
    <mergeCell ref="E3:J3"/>
    <mergeCell ref="P71:Y72"/>
    <mergeCell ref="C71:L72"/>
    <mergeCell ref="C55:L56"/>
    <mergeCell ref="P55:Y56"/>
    <mergeCell ref="P57:Q58"/>
    <mergeCell ref="R57:S58"/>
    <mergeCell ref="V57:W58"/>
    <mergeCell ref="X57:Y58"/>
    <mergeCell ref="C43:L44"/>
    <mergeCell ref="C45:D46"/>
    <mergeCell ref="E45:F46"/>
    <mergeCell ref="I45:J46"/>
    <mergeCell ref="K45:L46"/>
    <mergeCell ref="P47:Y48"/>
    <mergeCell ref="P49:Y50"/>
    <mergeCell ref="P51:Q52"/>
    <mergeCell ref="R51:S52"/>
    <mergeCell ref="V51:W52"/>
    <mergeCell ref="X51:Y52"/>
    <mergeCell ref="P43:Y44"/>
    <mergeCell ref="P45:Q46"/>
    <mergeCell ref="R45:S46"/>
    <mergeCell ref="V45:W46"/>
    <mergeCell ref="X45:Y46"/>
    <mergeCell ref="C57:D58"/>
    <mergeCell ref="E57:F58"/>
    <mergeCell ref="I57:J58"/>
    <mergeCell ref="AA21:AA28"/>
    <mergeCell ref="Z21:Z28"/>
    <mergeCell ref="AA9:AA16"/>
    <mergeCell ref="Z9:Z16"/>
    <mergeCell ref="V15:W16"/>
    <mergeCell ref="X15:Y16"/>
    <mergeCell ref="P11:Y12"/>
    <mergeCell ref="P13:Y14"/>
    <mergeCell ref="P21:Q22"/>
    <mergeCell ref="R21:S22"/>
    <mergeCell ref="V21:W22"/>
    <mergeCell ref="X21:Y22"/>
    <mergeCell ref="P9:Q10"/>
    <mergeCell ref="R9:S10"/>
    <mergeCell ref="V9:W10"/>
    <mergeCell ref="X9:Y10"/>
    <mergeCell ref="C7:L8"/>
    <mergeCell ref="P7:Y8"/>
    <mergeCell ref="C19:L20"/>
    <mergeCell ref="P19:Y20"/>
    <mergeCell ref="P39:Q40"/>
    <mergeCell ref="R39:S40"/>
    <mergeCell ref="V39:W40"/>
    <mergeCell ref="X39:Y40"/>
    <mergeCell ref="P23:Y24"/>
    <mergeCell ref="P25:Y26"/>
    <mergeCell ref="P27:Q28"/>
    <mergeCell ref="R27:S28"/>
    <mergeCell ref="V27:W28"/>
    <mergeCell ref="X27:Y28"/>
    <mergeCell ref="P15:Q16"/>
    <mergeCell ref="R15:S16"/>
    <mergeCell ref="E27:F28"/>
    <mergeCell ref="I27:J28"/>
    <mergeCell ref="K27:L28"/>
    <mergeCell ref="K21:L22"/>
    <mergeCell ref="C31:L32"/>
    <mergeCell ref="P31:Y32"/>
    <mergeCell ref="K9:L10"/>
    <mergeCell ref="I9:J10"/>
    <mergeCell ref="AA33:AA40"/>
    <mergeCell ref="Z33:Z40"/>
    <mergeCell ref="P33:Q34"/>
    <mergeCell ref="R33:S34"/>
    <mergeCell ref="V33:W34"/>
    <mergeCell ref="X33:Y34"/>
    <mergeCell ref="P35:Y36"/>
    <mergeCell ref="P37:Y38"/>
    <mergeCell ref="C37:L38"/>
    <mergeCell ref="C39:D40"/>
    <mergeCell ref="E39:F40"/>
    <mergeCell ref="I39:J40"/>
    <mergeCell ref="K39:L40"/>
    <mergeCell ref="K33:L34"/>
    <mergeCell ref="C35:L36"/>
    <mergeCell ref="A33:A40"/>
    <mergeCell ref="B33:B40"/>
    <mergeCell ref="C33:D34"/>
    <mergeCell ref="E33:F34"/>
    <mergeCell ref="I33:J34"/>
    <mergeCell ref="A21:A28"/>
    <mergeCell ref="B21:B28"/>
    <mergeCell ref="C21:D22"/>
    <mergeCell ref="E21:F22"/>
    <mergeCell ref="I21:J22"/>
    <mergeCell ref="C23:L24"/>
    <mergeCell ref="C25:L26"/>
    <mergeCell ref="C27:D28"/>
    <mergeCell ref="E9:F10"/>
    <mergeCell ref="C9:D10"/>
    <mergeCell ref="A9:A16"/>
    <mergeCell ref="B9:B16"/>
    <mergeCell ref="K15:L16"/>
    <mergeCell ref="I15:J16"/>
    <mergeCell ref="E15:F16"/>
    <mergeCell ref="C15:D16"/>
    <mergeCell ref="C13:L14"/>
    <mergeCell ref="C11:L12"/>
    <mergeCell ref="A45:A52"/>
    <mergeCell ref="B45:B52"/>
    <mergeCell ref="Z45:Z52"/>
    <mergeCell ref="AA45:AA52"/>
    <mergeCell ref="A57:A64"/>
    <mergeCell ref="B57:B64"/>
    <mergeCell ref="A69:A76"/>
    <mergeCell ref="B69:B76"/>
    <mergeCell ref="Z57:Z64"/>
    <mergeCell ref="AA57:AA64"/>
    <mergeCell ref="Z69:Z76"/>
    <mergeCell ref="AA69:AA76"/>
    <mergeCell ref="C47:L48"/>
    <mergeCell ref="C49:L50"/>
    <mergeCell ref="C51:D52"/>
    <mergeCell ref="E51:F52"/>
    <mergeCell ref="I51:J52"/>
    <mergeCell ref="K51:L52"/>
    <mergeCell ref="C59:L60"/>
    <mergeCell ref="C61:L62"/>
    <mergeCell ref="C63:D64"/>
    <mergeCell ref="E63:F64"/>
    <mergeCell ref="I63:J64"/>
    <mergeCell ref="K63:L64"/>
  </mergeCells>
  <pageMargins left="0.11811023622047245" right="0.11811023622047245" top="0.35433070866141736" bottom="0.354330708661417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AO56"/>
  <sheetViews>
    <sheetView topLeftCell="A13" workbookViewId="0">
      <selection activeCell="P5" sqref="P5"/>
    </sheetView>
  </sheetViews>
  <sheetFormatPr baseColWidth="10" defaultRowHeight="22.5"/>
  <cols>
    <col min="1" max="28" width="6.7109375" style="82" customWidth="1"/>
    <col min="29" max="34" width="11.42578125" style="82"/>
  </cols>
  <sheetData>
    <row r="5" spans="1:41" ht="78" customHeight="1">
      <c r="B5" s="101" t="s">
        <v>62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41" ht="27" thickBot="1">
      <c r="A6" s="83"/>
      <c r="B6" s="4"/>
      <c r="C6" s="6"/>
      <c r="D6" s="6"/>
      <c r="E6" s="100" t="s">
        <v>61</v>
      </c>
      <c r="F6" s="6"/>
      <c r="G6" s="6"/>
      <c r="H6" s="6"/>
      <c r="I6" s="6"/>
      <c r="J6" s="6"/>
      <c r="K6" s="6"/>
      <c r="L6" s="6"/>
      <c r="M6" s="6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4"/>
      <c r="AJ6" s="84"/>
      <c r="AK6" s="84"/>
      <c r="AL6" s="84"/>
      <c r="AM6" s="84"/>
      <c r="AN6" s="84"/>
      <c r="AO6" s="84"/>
    </row>
    <row r="7" spans="1:41" ht="20.100000000000001" customHeight="1">
      <c r="A7" s="217">
        <v>1</v>
      </c>
      <c r="B7" s="224" t="s">
        <v>50</v>
      </c>
      <c r="C7" s="224"/>
      <c r="D7" s="224"/>
      <c r="E7" s="224"/>
      <c r="F7" s="224"/>
      <c r="G7" s="224"/>
      <c r="H7" s="224"/>
      <c r="I7" s="224"/>
      <c r="J7" s="224"/>
      <c r="K7" s="225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  <c r="AJ7" s="84"/>
      <c r="AK7" s="84"/>
      <c r="AL7" s="84"/>
      <c r="AM7" s="84"/>
      <c r="AN7" s="84"/>
      <c r="AO7" s="84"/>
    </row>
    <row r="8" spans="1:41" ht="20.100000000000001" customHeight="1">
      <c r="A8" s="218"/>
      <c r="B8" s="220"/>
      <c r="C8" s="220"/>
      <c r="D8" s="220"/>
      <c r="E8" s="220"/>
      <c r="F8" s="220"/>
      <c r="G8" s="220"/>
      <c r="H8" s="220"/>
      <c r="I8" s="220"/>
      <c r="J8" s="220"/>
      <c r="K8" s="221"/>
      <c r="L8" s="83" t="s">
        <v>51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84"/>
      <c r="AK8" s="84"/>
      <c r="AL8" s="84"/>
      <c r="AM8" s="84"/>
      <c r="AN8" s="84"/>
      <c r="AO8" s="84"/>
    </row>
    <row r="9" spans="1:41" ht="20.100000000000001" customHeight="1">
      <c r="A9" s="218">
        <v>2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4"/>
      <c r="AK9" s="84"/>
      <c r="AL9" s="84"/>
      <c r="AM9" s="84"/>
      <c r="AN9" s="84"/>
      <c r="AO9" s="84"/>
    </row>
    <row r="10" spans="1:41" ht="20.100000000000001" customHeight="1">
      <c r="A10" s="218"/>
      <c r="B10" s="220"/>
      <c r="C10" s="220"/>
      <c r="D10" s="220"/>
      <c r="E10" s="220"/>
      <c r="F10" s="220"/>
      <c r="G10" s="220"/>
      <c r="H10" s="220"/>
      <c r="I10" s="220"/>
      <c r="J10" s="220"/>
      <c r="K10" s="221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  <c r="AJ10" s="84"/>
      <c r="AK10" s="84"/>
      <c r="AL10" s="84"/>
      <c r="AM10" s="84"/>
      <c r="AN10" s="84"/>
      <c r="AO10" s="84"/>
    </row>
    <row r="11" spans="1:41" ht="20.100000000000001" customHeight="1">
      <c r="A11" s="218">
        <v>3</v>
      </c>
      <c r="B11" s="220" t="str">
        <f>IF('Matchs de classement'!E33="","",IF('Matchs de classement'!E33&gt;'Matchs de classement'!E39,'Matchs de classement'!C35,IF('Matchs de classement'!E39&gt;'Matchs de classement'!E33,'Matchs de classement'!C37,IF('Matchs de classement'!E33='Matchs de classement'!E39,IF('Matchs de classement'!K33&gt;'Matchs de classement'!K39,'Matchs de classement'!C35,IF('Matchs de classement'!E39='Matchs de classement'!E33,IF('Matchs de classement'!K39&gt;'Matchs de classement'!K33,'Matchs de classement'!C37)))))))</f>
        <v/>
      </c>
      <c r="C11" s="220"/>
      <c r="D11" s="220"/>
      <c r="E11" s="220"/>
      <c r="F11" s="220"/>
      <c r="G11" s="220"/>
      <c r="H11" s="220"/>
      <c r="I11" s="220"/>
      <c r="J11" s="220"/>
      <c r="K11" s="221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4"/>
      <c r="AJ11" s="84"/>
      <c r="AK11" s="84"/>
      <c r="AL11" s="84"/>
      <c r="AM11" s="84"/>
      <c r="AN11" s="84"/>
      <c r="AO11" s="84"/>
    </row>
    <row r="12" spans="1:41" ht="20.100000000000001" customHeight="1">
      <c r="A12" s="218"/>
      <c r="B12" s="220"/>
      <c r="C12" s="220"/>
      <c r="D12" s="220"/>
      <c r="E12" s="220"/>
      <c r="F12" s="220"/>
      <c r="G12" s="220"/>
      <c r="H12" s="220"/>
      <c r="I12" s="220"/>
      <c r="J12" s="220"/>
      <c r="K12" s="221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4"/>
      <c r="AK12" s="84"/>
      <c r="AL12" s="84"/>
      <c r="AM12" s="84"/>
      <c r="AN12" s="84"/>
      <c r="AO12" s="84"/>
    </row>
    <row r="13" spans="1:41" ht="20.100000000000001" customHeight="1">
      <c r="A13" s="218">
        <v>4</v>
      </c>
      <c r="B13" s="220" t="str">
        <f>IF('Matchs de classement'!E33="","",IF(Classement!B11='Matchs de classement'!C35,'Matchs de classement'!C37,'Matchs de classement'!C35))</f>
        <v/>
      </c>
      <c r="C13" s="220"/>
      <c r="D13" s="220"/>
      <c r="E13" s="220"/>
      <c r="F13" s="220"/>
      <c r="G13" s="220"/>
      <c r="H13" s="220"/>
      <c r="I13" s="220"/>
      <c r="J13" s="220"/>
      <c r="K13" s="221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4"/>
      <c r="AK13" s="84"/>
      <c r="AL13" s="84"/>
      <c r="AM13" s="84"/>
      <c r="AN13" s="84"/>
      <c r="AO13" s="84"/>
    </row>
    <row r="14" spans="1:41" ht="20.100000000000001" customHeight="1">
      <c r="A14" s="218"/>
      <c r="B14" s="220"/>
      <c r="C14" s="220"/>
      <c r="D14" s="220"/>
      <c r="E14" s="220"/>
      <c r="F14" s="220"/>
      <c r="G14" s="220"/>
      <c r="H14" s="220"/>
      <c r="I14" s="220"/>
      <c r="J14" s="220"/>
      <c r="K14" s="221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/>
      <c r="AJ14" s="84"/>
      <c r="AK14" s="84"/>
      <c r="AL14" s="84"/>
      <c r="AM14" s="84"/>
      <c r="AN14" s="84"/>
      <c r="AO14" s="84"/>
    </row>
    <row r="15" spans="1:41" ht="20.100000000000001" customHeight="1">
      <c r="A15" s="218">
        <v>5</v>
      </c>
      <c r="B15" s="220" t="str">
        <f>IF('Matchs de classement'!R21="","",IF('Matchs de classement'!R21&gt;'Matchs de classement'!R27,'Matchs de classement'!P23,IF('Matchs de classement'!R27&gt;'Matchs de classement'!R21,'Matchs de classement'!P25,IF('Matchs de classement'!R21='Matchs de classement'!R27,IF('Matchs de classement'!X21&gt;'Matchs de classement'!X27,'Matchs de classement'!P23,IF('Matchs de classement'!R27='Matchs de classement'!R21,IF('Matchs de classement'!X27&gt;'Matchs de classement'!X21,'Matchs de classement'!P25)))))))</f>
        <v/>
      </c>
      <c r="C15" s="220"/>
      <c r="D15" s="220"/>
      <c r="E15" s="220"/>
      <c r="F15" s="220"/>
      <c r="G15" s="220"/>
      <c r="H15" s="220"/>
      <c r="I15" s="220"/>
      <c r="J15" s="220"/>
      <c r="K15" s="221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4"/>
      <c r="AJ15" s="84"/>
      <c r="AK15" s="84"/>
      <c r="AL15" s="84"/>
      <c r="AM15" s="84"/>
      <c r="AN15" s="84"/>
      <c r="AO15" s="84"/>
    </row>
    <row r="16" spans="1:41" ht="20.100000000000001" customHeight="1">
      <c r="A16" s="218"/>
      <c r="B16" s="220"/>
      <c r="C16" s="220"/>
      <c r="D16" s="220"/>
      <c r="E16" s="220"/>
      <c r="F16" s="220"/>
      <c r="G16" s="220"/>
      <c r="H16" s="220"/>
      <c r="I16" s="220"/>
      <c r="J16" s="220"/>
      <c r="K16" s="221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84"/>
      <c r="AK16" s="84"/>
      <c r="AL16" s="84"/>
      <c r="AM16" s="84"/>
      <c r="AN16" s="84"/>
      <c r="AO16" s="84"/>
    </row>
    <row r="17" spans="1:41" ht="20.100000000000001" customHeight="1">
      <c r="A17" s="218">
        <v>6</v>
      </c>
      <c r="B17" s="220" t="str">
        <f>IF('Matchs de classement'!R21="","",IF(Classement!B15='Matchs de classement'!P23,'Matchs de classement'!P25,'Matchs de classement'!P23))</f>
        <v/>
      </c>
      <c r="C17" s="220"/>
      <c r="D17" s="220"/>
      <c r="E17" s="220"/>
      <c r="F17" s="220"/>
      <c r="G17" s="220"/>
      <c r="H17" s="220"/>
      <c r="I17" s="220"/>
      <c r="J17" s="220"/>
      <c r="K17" s="221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  <c r="AJ17" s="84"/>
      <c r="AK17" s="84"/>
      <c r="AL17" s="84"/>
      <c r="AM17" s="84"/>
      <c r="AN17" s="84"/>
      <c r="AO17" s="84"/>
    </row>
    <row r="18" spans="1:41" ht="20.100000000000001" customHeight="1">
      <c r="A18" s="218"/>
      <c r="B18" s="220"/>
      <c r="C18" s="220"/>
      <c r="D18" s="220"/>
      <c r="E18" s="220"/>
      <c r="F18" s="220"/>
      <c r="G18" s="220"/>
      <c r="H18" s="220"/>
      <c r="I18" s="220"/>
      <c r="J18" s="220"/>
      <c r="K18" s="221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  <c r="AJ18" s="84"/>
      <c r="AK18" s="84"/>
      <c r="AL18" s="84"/>
      <c r="AM18" s="84"/>
      <c r="AN18" s="84"/>
      <c r="AO18" s="84"/>
    </row>
    <row r="19" spans="1:41" ht="20.100000000000001" customHeight="1">
      <c r="A19" s="218">
        <v>7</v>
      </c>
      <c r="B19" s="220" t="str">
        <f>IF('Matchs de classement'!E21="","",IF('Matchs de classement'!E21&gt;'Matchs de classement'!E27,'Matchs de classement'!C23,IF('Matchs de classement'!E27&gt;'Matchs de classement'!E21,'Matchs de classement'!C25,IF('Matchs de classement'!E21='Matchs de classement'!E27,IF('Matchs de classement'!K21&gt;'Matchs de classement'!K27,'Matchs de classement'!C23,IF('Matchs de classement'!E27='Matchs de classement'!E21,IF('Matchs de classement'!K27&gt;'Matchs de classement'!K21,'Matchs de classement'!C25)))))))</f>
        <v/>
      </c>
      <c r="C19" s="220"/>
      <c r="D19" s="220"/>
      <c r="E19" s="220"/>
      <c r="F19" s="220"/>
      <c r="G19" s="220"/>
      <c r="H19" s="220"/>
      <c r="I19" s="220"/>
      <c r="J19" s="220"/>
      <c r="K19" s="22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4"/>
      <c r="AK19" s="84"/>
      <c r="AL19" s="84"/>
      <c r="AM19" s="84"/>
      <c r="AN19" s="84"/>
      <c r="AO19" s="84"/>
    </row>
    <row r="20" spans="1:41" ht="20.100000000000001" customHeight="1">
      <c r="A20" s="218"/>
      <c r="B20" s="220"/>
      <c r="C20" s="220"/>
      <c r="D20" s="220"/>
      <c r="E20" s="220"/>
      <c r="F20" s="220"/>
      <c r="G20" s="220"/>
      <c r="H20" s="220"/>
      <c r="I20" s="220"/>
      <c r="J20" s="220"/>
      <c r="K20" s="22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84"/>
      <c r="AK20" s="84"/>
      <c r="AL20" s="84"/>
      <c r="AM20" s="84"/>
      <c r="AN20" s="84"/>
      <c r="AO20" s="84"/>
    </row>
    <row r="21" spans="1:41" ht="20.100000000000001" customHeight="1">
      <c r="A21" s="218">
        <v>8</v>
      </c>
      <c r="B21" s="220" t="str">
        <f>IF('Matchs de classement'!E21="","",IF(Classement!B19='Matchs de classement'!C23,'Matchs de classement'!C25,'Matchs de classement'!C23))</f>
        <v/>
      </c>
      <c r="C21" s="220"/>
      <c r="D21" s="220"/>
      <c r="E21" s="220"/>
      <c r="F21" s="220"/>
      <c r="G21" s="220"/>
      <c r="H21" s="220"/>
      <c r="I21" s="220"/>
      <c r="J21" s="220"/>
      <c r="K21" s="22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84"/>
      <c r="AK21" s="84"/>
      <c r="AL21" s="84"/>
      <c r="AM21" s="84"/>
      <c r="AN21" s="84"/>
      <c r="AO21" s="84"/>
    </row>
    <row r="22" spans="1:41" ht="20.100000000000001" customHeight="1">
      <c r="A22" s="218"/>
      <c r="B22" s="220"/>
      <c r="C22" s="220"/>
      <c r="D22" s="220"/>
      <c r="E22" s="220"/>
      <c r="F22" s="220"/>
      <c r="G22" s="220"/>
      <c r="H22" s="220"/>
      <c r="I22" s="220"/>
      <c r="J22" s="220"/>
      <c r="K22" s="221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84"/>
      <c r="AK22" s="84"/>
      <c r="AL22" s="84"/>
      <c r="AM22" s="84"/>
      <c r="AN22" s="84"/>
      <c r="AO22" s="84"/>
    </row>
    <row r="23" spans="1:41" ht="20.100000000000001" customHeight="1">
      <c r="A23" s="218">
        <v>9</v>
      </c>
      <c r="B23" s="220" t="str">
        <f>IF('Matchs de classement'!R9="","",IF('Matchs de classement'!R9&gt;'Matchs de classement'!R15,'Matchs de classement'!P11,IF('Matchs de classement'!R15&gt;'Matchs de classement'!R9,'Matchs de classement'!P13,IF('Matchs de classement'!R9='Matchs de classement'!R15,IF('Matchs de classement'!X9&gt;'Matchs de classement'!X15,'Matchs de classement'!P11,IF('Matchs de classement'!R15='Matchs de classement'!R9,IF('Matchs de classement'!X15&gt;'Matchs de classement'!X9,'Matchs de classement'!P13)))))))</f>
        <v/>
      </c>
      <c r="C23" s="220"/>
      <c r="D23" s="220"/>
      <c r="E23" s="220"/>
      <c r="F23" s="220"/>
      <c r="G23" s="220"/>
      <c r="H23" s="220"/>
      <c r="I23" s="220"/>
      <c r="J23" s="220"/>
      <c r="K23" s="221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J23" s="84"/>
      <c r="AK23" s="84"/>
      <c r="AL23" s="84"/>
      <c r="AM23" s="84"/>
      <c r="AN23" s="84"/>
      <c r="AO23" s="84"/>
    </row>
    <row r="24" spans="1:41" ht="20.100000000000001" customHeight="1">
      <c r="A24" s="218"/>
      <c r="B24" s="220"/>
      <c r="C24" s="220"/>
      <c r="D24" s="220"/>
      <c r="E24" s="220"/>
      <c r="F24" s="220"/>
      <c r="G24" s="220"/>
      <c r="H24" s="220"/>
      <c r="I24" s="220"/>
      <c r="J24" s="220"/>
      <c r="K24" s="221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84"/>
      <c r="AK24" s="84"/>
      <c r="AL24" s="84"/>
      <c r="AM24" s="84"/>
      <c r="AN24" s="84"/>
      <c r="AO24" s="84"/>
    </row>
    <row r="25" spans="1:41" ht="20.100000000000001" customHeight="1">
      <c r="A25" s="218">
        <v>10</v>
      </c>
      <c r="B25" s="220" t="str">
        <f>IF('Matchs de classement'!R9="","",IF(Classement!B23='Matchs de classement'!P11,'Matchs de classement'!P13,'Matchs de classement'!P11))</f>
        <v/>
      </c>
      <c r="C25" s="220"/>
      <c r="D25" s="220"/>
      <c r="E25" s="220"/>
      <c r="F25" s="220"/>
      <c r="G25" s="220"/>
      <c r="H25" s="220"/>
      <c r="I25" s="220"/>
      <c r="J25" s="220"/>
      <c r="K25" s="221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J25" s="84"/>
      <c r="AK25" s="84"/>
      <c r="AL25" s="84"/>
      <c r="AM25" s="84"/>
      <c r="AN25" s="84"/>
      <c r="AO25" s="84"/>
    </row>
    <row r="26" spans="1:41" ht="20.100000000000001" customHeight="1">
      <c r="A26" s="218"/>
      <c r="B26" s="220"/>
      <c r="C26" s="220"/>
      <c r="D26" s="220"/>
      <c r="E26" s="220"/>
      <c r="F26" s="220"/>
      <c r="G26" s="220"/>
      <c r="H26" s="220"/>
      <c r="I26" s="220"/>
      <c r="J26" s="220"/>
      <c r="K26" s="221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J26" s="84"/>
      <c r="AK26" s="84"/>
      <c r="AL26" s="84"/>
      <c r="AM26" s="84"/>
      <c r="AN26" s="84"/>
      <c r="AO26" s="84"/>
    </row>
    <row r="27" spans="1:41" ht="20.100000000000001" customHeight="1">
      <c r="A27" s="218">
        <v>11</v>
      </c>
      <c r="B27" s="220" t="str">
        <f>IF('Matchs de classement'!E9="","",IF('Matchs de classement'!E9&gt;'Matchs de classement'!E15,'Matchs de classement'!C11,IF('Matchs de classement'!E15&gt;'Matchs de classement'!E9,'Matchs de classement'!C13,IF('Matchs de classement'!E9='Matchs de classement'!E15,IF('Matchs de classement'!K9&gt;'Matchs de classement'!K15,'Matchs de classement'!C11,IF('Matchs de classement'!K15&gt;'Matchs de classement'!K9,'Matchs de classement'!C13))))))</f>
        <v/>
      </c>
      <c r="C27" s="220"/>
      <c r="D27" s="220"/>
      <c r="E27" s="220"/>
      <c r="F27" s="220"/>
      <c r="G27" s="220"/>
      <c r="H27" s="220"/>
      <c r="I27" s="220"/>
      <c r="J27" s="220"/>
      <c r="K27" s="221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  <c r="AJ27" s="84"/>
      <c r="AK27" s="84"/>
      <c r="AL27" s="84"/>
      <c r="AM27" s="84"/>
      <c r="AN27" s="84"/>
      <c r="AO27" s="84"/>
    </row>
    <row r="28" spans="1:41" ht="20.100000000000001" customHeight="1">
      <c r="A28" s="218"/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  <c r="AJ28" s="84"/>
      <c r="AK28" s="84"/>
      <c r="AL28" s="84"/>
      <c r="AM28" s="84"/>
      <c r="AN28" s="84"/>
      <c r="AO28" s="84"/>
    </row>
    <row r="29" spans="1:41" ht="20.100000000000001" customHeight="1">
      <c r="A29" s="218">
        <v>12</v>
      </c>
      <c r="B29" s="220" t="str">
        <f>IF('Matchs de classement'!E9="","",IF(Classement!B27='Matchs de classement'!C11,'Matchs de classement'!C13,'Matchs de classement'!C11))</f>
        <v/>
      </c>
      <c r="C29" s="220"/>
      <c r="D29" s="220"/>
      <c r="E29" s="220"/>
      <c r="F29" s="220"/>
      <c r="G29" s="220"/>
      <c r="H29" s="220"/>
      <c r="I29" s="220"/>
      <c r="J29" s="220"/>
      <c r="K29" s="221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4"/>
      <c r="AK29" s="84"/>
      <c r="AL29" s="84"/>
      <c r="AM29" s="84"/>
      <c r="AN29" s="84"/>
      <c r="AO29" s="84"/>
    </row>
    <row r="30" spans="1:41" ht="20.100000000000001" customHeight="1" thickBot="1">
      <c r="A30" s="219"/>
      <c r="B30" s="222"/>
      <c r="C30" s="222"/>
      <c r="D30" s="222"/>
      <c r="E30" s="222"/>
      <c r="F30" s="222"/>
      <c r="G30" s="222"/>
      <c r="H30" s="222"/>
      <c r="I30" s="222"/>
      <c r="J30" s="222"/>
      <c r="K30" s="22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4"/>
      <c r="AK30" s="84"/>
      <c r="AL30" s="84"/>
      <c r="AM30" s="84"/>
      <c r="AN30" s="84"/>
      <c r="AO30" s="84"/>
    </row>
    <row r="31" spans="1:4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J31" s="84"/>
      <c r="AK31" s="84"/>
      <c r="AL31" s="84"/>
      <c r="AM31" s="84"/>
      <c r="AN31" s="84"/>
      <c r="AO31" s="84"/>
    </row>
    <row r="32" spans="1:41">
      <c r="A32" s="83"/>
      <c r="B32" s="83" t="s">
        <v>52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J32" s="84"/>
      <c r="AK32" s="84"/>
      <c r="AL32" s="84"/>
      <c r="AM32" s="84"/>
      <c r="AN32" s="84"/>
      <c r="AO32" s="84"/>
    </row>
    <row r="33" spans="1:4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J33" s="84"/>
      <c r="AK33" s="84"/>
      <c r="AL33" s="84"/>
      <c r="AM33" s="84"/>
      <c r="AN33" s="84"/>
      <c r="AO33" s="84"/>
    </row>
    <row r="34" spans="1:41">
      <c r="A34" s="83"/>
      <c r="B34" s="83" t="s">
        <v>53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J34" s="84"/>
      <c r="AK34" s="84"/>
      <c r="AL34" s="84"/>
      <c r="AM34" s="84"/>
      <c r="AN34" s="84"/>
      <c r="AO34" s="84"/>
    </row>
    <row r="35" spans="1:4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J35" s="84"/>
      <c r="AK35" s="84"/>
      <c r="AL35" s="84"/>
      <c r="AM35" s="84"/>
      <c r="AN35" s="84"/>
      <c r="AO35" s="84"/>
    </row>
    <row r="36" spans="1:41">
      <c r="A36" s="83"/>
      <c r="B36" s="83"/>
      <c r="C36" s="83" t="s">
        <v>55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J36" s="84"/>
      <c r="AK36" s="84"/>
      <c r="AL36" s="84"/>
      <c r="AM36" s="84"/>
      <c r="AN36" s="84"/>
      <c r="AO36" s="84"/>
    </row>
    <row r="37" spans="1:4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J37" s="84"/>
      <c r="AK37" s="84"/>
      <c r="AL37" s="84"/>
      <c r="AM37" s="84"/>
      <c r="AN37" s="84"/>
      <c r="AO37" s="84"/>
    </row>
    <row r="38" spans="1:41">
      <c r="A38" s="83"/>
      <c r="B38" s="83"/>
      <c r="C38" s="83" t="s">
        <v>54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J38" s="84"/>
      <c r="AK38" s="84"/>
      <c r="AL38" s="84"/>
      <c r="AM38" s="84"/>
      <c r="AN38" s="84"/>
      <c r="AO38" s="84"/>
    </row>
    <row r="39" spans="1:4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84"/>
      <c r="AK39" s="84"/>
      <c r="AL39" s="84"/>
      <c r="AM39" s="84"/>
      <c r="AN39" s="84"/>
      <c r="AO39" s="84"/>
    </row>
    <row r="40" spans="1:4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J40" s="84"/>
      <c r="AK40" s="84"/>
      <c r="AL40" s="84"/>
      <c r="AM40" s="84"/>
      <c r="AN40" s="84"/>
      <c r="AO40" s="84"/>
    </row>
    <row r="41" spans="1:4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J41" s="84"/>
      <c r="AK41" s="84"/>
      <c r="AL41" s="84"/>
      <c r="AM41" s="84"/>
      <c r="AN41" s="84"/>
      <c r="AO41" s="84"/>
    </row>
    <row r="42" spans="1:4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4"/>
      <c r="AO42" s="84"/>
    </row>
    <row r="43" spans="1:4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J43" s="84"/>
      <c r="AK43" s="84"/>
      <c r="AL43" s="84"/>
      <c r="AM43" s="84"/>
      <c r="AN43" s="84"/>
      <c r="AO43" s="84"/>
    </row>
    <row r="44" spans="1:4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J44" s="84"/>
      <c r="AK44" s="84"/>
      <c r="AL44" s="84"/>
      <c r="AM44" s="84"/>
      <c r="AN44" s="84"/>
      <c r="AO44" s="84"/>
    </row>
    <row r="45" spans="1:4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J45" s="84"/>
      <c r="AK45" s="84"/>
      <c r="AL45" s="84"/>
      <c r="AM45" s="84"/>
      <c r="AN45" s="84"/>
      <c r="AO45" s="84"/>
    </row>
    <row r="46" spans="1:4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J46" s="84"/>
      <c r="AK46" s="84"/>
      <c r="AL46" s="84"/>
      <c r="AM46" s="84"/>
      <c r="AN46" s="84"/>
      <c r="AO46" s="84"/>
    </row>
    <row r="47" spans="1:4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J47" s="84"/>
      <c r="AK47" s="84"/>
      <c r="AL47" s="84"/>
      <c r="AM47" s="84"/>
      <c r="AN47" s="84"/>
      <c r="AO47" s="84"/>
    </row>
    <row r="48" spans="1:4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J48" s="84"/>
      <c r="AK48" s="84"/>
      <c r="AL48" s="84"/>
      <c r="AM48" s="84"/>
      <c r="AN48" s="84"/>
      <c r="AO48" s="84"/>
    </row>
    <row r="49" spans="1:4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4"/>
      <c r="AJ49" s="84"/>
      <c r="AK49" s="84"/>
      <c r="AL49" s="84"/>
      <c r="AM49" s="84"/>
      <c r="AN49" s="84"/>
      <c r="AO49" s="84"/>
    </row>
    <row r="50" spans="1:4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4"/>
      <c r="AJ50" s="84"/>
      <c r="AK50" s="84"/>
      <c r="AL50" s="84"/>
      <c r="AM50" s="84"/>
      <c r="AN50" s="84"/>
      <c r="AO50" s="84"/>
    </row>
    <row r="51" spans="1:4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4"/>
      <c r="AJ51" s="84"/>
      <c r="AK51" s="84"/>
      <c r="AL51" s="84"/>
      <c r="AM51" s="84"/>
      <c r="AN51" s="84"/>
      <c r="AO51" s="84"/>
    </row>
    <row r="52" spans="1:4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4"/>
      <c r="AJ52" s="84"/>
      <c r="AK52" s="84"/>
      <c r="AL52" s="84"/>
      <c r="AM52" s="84"/>
      <c r="AN52" s="84"/>
      <c r="AO52" s="84"/>
    </row>
    <row r="53" spans="1:4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4"/>
      <c r="AJ53" s="84"/>
      <c r="AK53" s="84"/>
      <c r="AL53" s="84"/>
      <c r="AM53" s="84"/>
      <c r="AN53" s="84"/>
      <c r="AO53" s="84"/>
    </row>
    <row r="54" spans="1:4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4"/>
      <c r="AJ54" s="84"/>
      <c r="AK54" s="84"/>
      <c r="AL54" s="84"/>
      <c r="AM54" s="84"/>
      <c r="AN54" s="84"/>
      <c r="AO54" s="84"/>
    </row>
    <row r="55" spans="1:4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4"/>
      <c r="AJ55" s="84"/>
      <c r="AK55" s="84"/>
      <c r="AL55" s="84"/>
      <c r="AM55" s="84"/>
      <c r="AN55" s="84"/>
      <c r="AO55" s="84"/>
    </row>
    <row r="56" spans="1:4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4"/>
      <c r="AJ56" s="84"/>
      <c r="AK56" s="84"/>
      <c r="AL56" s="84"/>
      <c r="AM56" s="84"/>
      <c r="AN56" s="84"/>
      <c r="AO56" s="84"/>
    </row>
  </sheetData>
  <sheetProtection sheet="1" objects="1" scenarios="1"/>
  <mergeCells count="24">
    <mergeCell ref="B29:K30"/>
    <mergeCell ref="B7:K8"/>
    <mergeCell ref="B9:K10"/>
    <mergeCell ref="B11:K12"/>
    <mergeCell ref="B13:K14"/>
    <mergeCell ref="B15:K16"/>
    <mergeCell ref="B17:K18"/>
    <mergeCell ref="B19:K20"/>
    <mergeCell ref="B21:K22"/>
    <mergeCell ref="B23:K24"/>
    <mergeCell ref="B25:K26"/>
    <mergeCell ref="B27:K28"/>
    <mergeCell ref="A7:A8"/>
    <mergeCell ref="A29:A30"/>
    <mergeCell ref="A27:A28"/>
    <mergeCell ref="A25:A26"/>
    <mergeCell ref="A23:A24"/>
    <mergeCell ref="A21:A22"/>
    <mergeCell ref="A19:A20"/>
    <mergeCell ref="A17:A18"/>
    <mergeCell ref="A15:A16"/>
    <mergeCell ref="A13:A14"/>
    <mergeCell ref="A11:A12"/>
    <mergeCell ref="A9:A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Equipes U7</vt:lpstr>
      <vt:lpstr>Matchs de poule</vt:lpstr>
      <vt:lpstr>Matchs de classement</vt:lpstr>
      <vt:lpstr>Classement</vt:lpstr>
      <vt:lpstr>Poule_A</vt:lpstr>
      <vt:lpstr>Poule_B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PASQUIER</dc:creator>
  <cp:lastModifiedBy>KEVIN</cp:lastModifiedBy>
  <cp:lastPrinted>2025-05-20T14:38:16Z</cp:lastPrinted>
  <dcterms:created xsi:type="dcterms:W3CDTF">2017-09-16T09:38:32Z</dcterms:created>
  <dcterms:modified xsi:type="dcterms:W3CDTF">2025-05-20T14:57:51Z</dcterms:modified>
</cp:coreProperties>
</file>